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10-10-01 - Nejdek (mim..." sheetId="2" r:id="rId2"/>
    <sheet name="SO 10-11-01 - Nejdek (mim..." sheetId="3" r:id="rId3"/>
    <sheet name="SO 10-11-01.1 - Nejdek (m..." sheetId="4" r:id="rId4"/>
    <sheet name="SO 20-10-01 - dD3 Nové Ha..." sheetId="5" r:id="rId5"/>
    <sheet name="SO 90-14-01 - Nejdek (mim..." sheetId="6" r:id="rId6"/>
    <sheet name="PS 10-02-01 - Ochrana stá..." sheetId="7" r:id="rId7"/>
    <sheet name="SO 20-12-01 - dD3 Nové Ha..." sheetId="8" r:id="rId8"/>
    <sheet name="SO 10-13-01 - Přejezd P17..." sheetId="9" r:id="rId9"/>
    <sheet name="A.1.4 - Materiál zajištěn..." sheetId="10" r:id="rId10"/>
    <sheet name="A.1.5.1 - Zajištění sklan..." sheetId="11" r:id="rId11"/>
    <sheet name="A.1.6 - VON" sheetId="12" r:id="rId12"/>
    <sheet name="A.3.1.1 - Oprava propustk..." sheetId="13" r:id="rId13"/>
    <sheet name="A.3.1.2 - VRN" sheetId="14" r:id="rId14"/>
    <sheet name="A.3.2.1 - Oprava propustk..." sheetId="15" r:id="rId15"/>
    <sheet name="A.3.2.2 - VRN" sheetId="16" r:id="rId16"/>
    <sheet name="A.3.3.1 - Propustek v km ..." sheetId="17" r:id="rId17"/>
    <sheet name="A.3.3.2 - Svršek v km 26,..." sheetId="18" r:id="rId18"/>
    <sheet name="A.3.3.3 - VRN" sheetId="19" r:id="rId19"/>
    <sheet name="A.3.4.1 - Oprava tunelu N..." sheetId="20" r:id="rId20"/>
    <sheet name="A.3.4.2 - VRN" sheetId="21" r:id="rId21"/>
    <sheet name="A.3.5.1 - Oprava tunelu V..." sheetId="22" r:id="rId22"/>
    <sheet name="A.3.5.2 - VRN" sheetId="23" r:id="rId23"/>
  </sheets>
  <definedNames>
    <definedName name="_xlnm.Print_Area" localSheetId="0">'Rekapitulace stavby'!$D$4:$AO$76,'Rekapitulace stavby'!$C$82:$AQ$133</definedName>
    <definedName name="_xlnm.Print_Titles" localSheetId="0">'Rekapitulace stavby'!$92:$92</definedName>
    <definedName name="_xlnm._FilterDatabase" localSheetId="1" hidden="1">'SO 10-10-01 - Nejdek (mim...'!$C$126:$K$194</definedName>
    <definedName name="_xlnm.Print_Area" localSheetId="1">'SO 10-10-01 - Nejdek (mim...'!$C$4:$J$76,'SO 10-10-01 - Nejdek (mim...'!$C$82:$J$104,'SO 10-10-01 - Nejdek (mim...'!$C$110:$J$194</definedName>
    <definedName name="_xlnm.Print_Titles" localSheetId="1">'SO 10-10-01 - Nejdek (mim...'!$126:$126</definedName>
    <definedName name="_xlnm._FilterDatabase" localSheetId="2" hidden="1">'SO 10-11-01 - Nejdek (mim...'!$C$127:$K$182</definedName>
    <definedName name="_xlnm.Print_Area" localSheetId="2">'SO 10-11-01 - Nejdek (mim...'!$C$4:$J$76,'SO 10-11-01 - Nejdek (mim...'!$C$82:$J$105,'SO 10-11-01 - Nejdek (mim...'!$C$111:$J$182</definedName>
    <definedName name="_xlnm.Print_Titles" localSheetId="2">'SO 10-11-01 - Nejdek (mim...'!$127:$127</definedName>
    <definedName name="_xlnm._FilterDatabase" localSheetId="3" hidden="1">'SO 10-11-01.1 - Nejdek (m...'!$C$128:$K$153</definedName>
    <definedName name="_xlnm.Print_Area" localSheetId="3">'SO 10-11-01.1 - Nejdek (m...'!$C$4:$J$76,'SO 10-11-01.1 - Nejdek (m...'!$C$82:$J$106,'SO 10-11-01.1 - Nejdek (m...'!$C$112:$J$153</definedName>
    <definedName name="_xlnm.Print_Titles" localSheetId="3">'SO 10-11-01.1 - Nejdek (m...'!$128:$128</definedName>
    <definedName name="_xlnm._FilterDatabase" localSheetId="4" hidden="1">'SO 20-10-01 - dD3 Nové Ha...'!$C$126:$K$155</definedName>
    <definedName name="_xlnm.Print_Area" localSheetId="4">'SO 20-10-01 - dD3 Nové Ha...'!$C$4:$J$76,'SO 20-10-01 - dD3 Nové Ha...'!$C$82:$J$104,'SO 20-10-01 - dD3 Nové Ha...'!$C$110:$J$155</definedName>
    <definedName name="_xlnm.Print_Titles" localSheetId="4">'SO 20-10-01 - dD3 Nové Ha...'!$126:$126</definedName>
    <definedName name="_xlnm._FilterDatabase" localSheetId="5" hidden="1">'SO 90-14-01 - Nejdek (mim...'!$C$126:$K$146</definedName>
    <definedName name="_xlnm.Print_Area" localSheetId="5">'SO 90-14-01 - Nejdek (mim...'!$C$4:$J$76,'SO 90-14-01 - Nejdek (mim...'!$C$82:$J$104,'SO 90-14-01 - Nejdek (mim...'!$C$110:$J$146</definedName>
    <definedName name="_xlnm.Print_Titles" localSheetId="5">'SO 90-14-01 - Nejdek (mim...'!$126:$126</definedName>
    <definedName name="_xlnm._FilterDatabase" localSheetId="6" hidden="1">'PS 10-02-01 - Ochrana stá...'!$C$124:$K$141</definedName>
    <definedName name="_xlnm.Print_Area" localSheetId="6">'PS 10-02-01 - Ochrana stá...'!$C$4:$J$76,'PS 10-02-01 - Ochrana stá...'!$C$82:$J$102,'PS 10-02-01 - Ochrana stá...'!$C$108:$J$141</definedName>
    <definedName name="_xlnm.Print_Titles" localSheetId="6">'PS 10-02-01 - Ochrana stá...'!$124:$124</definedName>
    <definedName name="_xlnm._FilterDatabase" localSheetId="7" hidden="1">'SO 20-12-01 - dD3 Nové Ha...'!$C$126:$K$145</definedName>
    <definedName name="_xlnm.Print_Area" localSheetId="7">'SO 20-12-01 - dD3 Nové Ha...'!$C$4:$J$76,'SO 20-12-01 - dD3 Nové Ha...'!$C$82:$J$104,'SO 20-12-01 - dD3 Nové Ha...'!$C$110:$J$145</definedName>
    <definedName name="_xlnm.Print_Titles" localSheetId="7">'SO 20-12-01 - dD3 Nové Ha...'!$126:$126</definedName>
    <definedName name="_xlnm._FilterDatabase" localSheetId="8" hidden="1">'SO 10-13-01 - Přejezd P17...'!$C$126:$K$156</definedName>
    <definedName name="_xlnm.Print_Area" localSheetId="8">'SO 10-13-01 - Přejezd P17...'!$C$4:$J$76,'SO 10-13-01 - Přejezd P17...'!$C$82:$J$104,'SO 10-13-01 - Přejezd P17...'!$C$110:$J$156</definedName>
    <definedName name="_xlnm.Print_Titles" localSheetId="8">'SO 10-13-01 - Přejezd P17...'!$126:$126</definedName>
    <definedName name="_xlnm._FilterDatabase" localSheetId="9" hidden="1">'A.1.4 - Materiál zajištěn...'!$C$119:$K$121</definedName>
    <definedName name="_xlnm.Print_Area" localSheetId="9">'A.1.4 - Materiál zajištěn...'!$C$4:$J$76,'A.1.4 - Materiál zajištěn...'!$C$82:$J$99,'A.1.4 - Materiál zajištěn...'!$C$105:$J$121</definedName>
    <definedName name="_xlnm.Print_Titles" localSheetId="9">'A.1.4 - Materiál zajištěn...'!$119:$119</definedName>
    <definedName name="_xlnm._FilterDatabase" localSheetId="10" hidden="1">'A.1.5.1 - Zajištění sklan...'!$C$124:$K$143</definedName>
    <definedName name="_xlnm.Print_Area" localSheetId="10">'A.1.5.1 - Zajištění sklan...'!$C$4:$J$76,'A.1.5.1 - Zajištění sklan...'!$C$82:$J$102,'A.1.5.1 - Zajištění sklan...'!$C$108:$J$143</definedName>
    <definedName name="_xlnm.Print_Titles" localSheetId="10">'A.1.5.1 - Zajištění sklan...'!$124:$124</definedName>
    <definedName name="_xlnm._FilterDatabase" localSheetId="11" hidden="1">'A.1.6 - VON'!$C$122:$K$134</definedName>
    <definedName name="_xlnm.Print_Area" localSheetId="11">'A.1.6 - VON'!$C$4:$J$76,'A.1.6 - VON'!$C$82:$J$102,'A.1.6 - VON'!$C$108:$J$134</definedName>
    <definedName name="_xlnm.Print_Titles" localSheetId="11">'A.1.6 - VON'!$122:$122</definedName>
    <definedName name="_xlnm._FilterDatabase" localSheetId="12" hidden="1">'A.3.1.1 - Oprava propustk...'!$C$133:$K$200</definedName>
    <definedName name="_xlnm.Print_Area" localSheetId="12">'A.3.1.1 - Oprava propustk...'!$C$4:$J$76,'A.3.1.1 - Oprava propustk...'!$C$82:$J$111,'A.3.1.1 - Oprava propustk...'!$C$117:$J$200</definedName>
    <definedName name="_xlnm.Print_Titles" localSheetId="12">'A.3.1.1 - Oprava propustk...'!$133:$133</definedName>
    <definedName name="_xlnm._FilterDatabase" localSheetId="13" hidden="1">'A.3.1.2 - VRN'!$C$127:$K$135</definedName>
    <definedName name="_xlnm.Print_Area" localSheetId="13">'A.3.1.2 - VRN'!$C$4:$J$76,'A.3.1.2 - VRN'!$C$82:$J$105,'A.3.1.2 - VRN'!$C$111:$J$135</definedName>
    <definedName name="_xlnm.Print_Titles" localSheetId="13">'A.3.1.2 - VRN'!$127:$127</definedName>
    <definedName name="_xlnm._FilterDatabase" localSheetId="14" hidden="1">'A.3.2.1 - Oprava propustk...'!$C$135:$K$233</definedName>
    <definedName name="_xlnm.Print_Area" localSheetId="14">'A.3.2.1 - Oprava propustk...'!$C$4:$J$76,'A.3.2.1 - Oprava propustk...'!$C$82:$J$113,'A.3.2.1 - Oprava propustk...'!$C$119:$J$233</definedName>
    <definedName name="_xlnm.Print_Titles" localSheetId="14">'A.3.2.1 - Oprava propustk...'!$135:$135</definedName>
    <definedName name="_xlnm._FilterDatabase" localSheetId="15" hidden="1">'A.3.2.2 - VRN'!$C$128:$K$139</definedName>
    <definedName name="_xlnm.Print_Area" localSheetId="15">'A.3.2.2 - VRN'!$C$4:$J$76,'A.3.2.2 - VRN'!$C$82:$J$106,'A.3.2.2 - VRN'!$C$112:$J$139</definedName>
    <definedName name="_xlnm.Print_Titles" localSheetId="15">'A.3.2.2 - VRN'!$128:$128</definedName>
    <definedName name="_xlnm._FilterDatabase" localSheetId="16" hidden="1">'A.3.3.1 - Propustek v km ...'!$C$135:$K$236</definedName>
    <definedName name="_xlnm.Print_Area" localSheetId="16">'A.3.3.1 - Propustek v km ...'!$C$4:$J$76,'A.3.3.1 - Propustek v km ...'!$C$82:$J$113,'A.3.3.1 - Propustek v km ...'!$C$119:$J$236</definedName>
    <definedName name="_xlnm.Print_Titles" localSheetId="16">'A.3.3.1 - Propustek v km ...'!$135:$135</definedName>
    <definedName name="_xlnm._FilterDatabase" localSheetId="17" hidden="1">'A.3.3.2 - Svršek v km 26,...'!$C$126:$K$143</definedName>
    <definedName name="_xlnm.Print_Area" localSheetId="17">'A.3.3.2 - Svršek v km 26,...'!$C$4:$J$76,'A.3.3.2 - Svršek v km 26,...'!$C$82:$J$104,'A.3.3.2 - Svršek v km 26,...'!$C$110:$J$143</definedName>
    <definedName name="_xlnm.Print_Titles" localSheetId="17">'A.3.3.2 - Svršek v km 26,...'!$126:$126</definedName>
    <definedName name="_xlnm._FilterDatabase" localSheetId="18" hidden="1">'A.3.3.3 - VRN'!$C$127:$K$135</definedName>
    <definedName name="_xlnm.Print_Area" localSheetId="18">'A.3.3.3 - VRN'!$C$4:$J$76,'A.3.3.3 - VRN'!$C$82:$J$105,'A.3.3.3 - VRN'!$C$111:$J$135</definedName>
    <definedName name="_xlnm.Print_Titles" localSheetId="18">'A.3.3.3 - VRN'!$127:$127</definedName>
    <definedName name="_xlnm._FilterDatabase" localSheetId="19" hidden="1">'A.3.4.1 - Oprava tunelu N...'!$C$133:$K$183</definedName>
    <definedName name="_xlnm.Print_Area" localSheetId="19">'A.3.4.1 - Oprava tunelu N...'!$C$4:$J$76,'A.3.4.1 - Oprava tunelu N...'!$C$82:$J$111,'A.3.4.1 - Oprava tunelu N...'!$C$117:$J$183</definedName>
    <definedName name="_xlnm.Print_Titles" localSheetId="19">'A.3.4.1 - Oprava tunelu N...'!$133:$133</definedName>
    <definedName name="_xlnm._FilterDatabase" localSheetId="20" hidden="1">'A.3.4.2 - VRN'!$C$127:$K$135</definedName>
    <definedName name="_xlnm.Print_Area" localSheetId="20">'A.3.4.2 - VRN'!$C$4:$J$76,'A.3.4.2 - VRN'!$C$82:$J$105,'A.3.4.2 - VRN'!$C$111:$J$135</definedName>
    <definedName name="_xlnm.Print_Titles" localSheetId="20">'A.3.4.2 - VRN'!$127:$127</definedName>
    <definedName name="_xlnm._FilterDatabase" localSheetId="21" hidden="1">'A.3.5.1 - Oprava tunelu V...'!$C$134:$K$188</definedName>
    <definedName name="_xlnm.Print_Area" localSheetId="21">'A.3.5.1 - Oprava tunelu V...'!$C$4:$J$76,'A.3.5.1 - Oprava tunelu V...'!$C$82:$J$112,'A.3.5.1 - Oprava tunelu V...'!$C$118:$J$188</definedName>
    <definedName name="_xlnm.Print_Titles" localSheetId="21">'A.3.5.1 - Oprava tunelu V...'!$134:$134</definedName>
    <definedName name="_xlnm._FilterDatabase" localSheetId="22" hidden="1">'A.3.5.2 - VRN'!$C$127:$K$135</definedName>
    <definedName name="_xlnm.Print_Area" localSheetId="22">'A.3.5.2 - VRN'!$C$4:$J$76,'A.3.5.2 - VRN'!$C$82:$J$105,'A.3.5.2 - VRN'!$C$111:$J$135</definedName>
    <definedName name="_xlnm.Print_Titles" localSheetId="22">'A.3.5.2 - VRN'!$127:$127</definedName>
  </definedNames>
  <calcPr/>
</workbook>
</file>

<file path=xl/calcChain.xml><?xml version="1.0" encoding="utf-8"?>
<calcChain xmlns="http://schemas.openxmlformats.org/spreadsheetml/2006/main">
  <c i="23" l="1" r="J41"/>
  <c r="J40"/>
  <c i="1" r="AY132"/>
  <c i="23" r="J39"/>
  <c i="1" r="AX132"/>
  <c i="23" r="BI135"/>
  <c r="BH135"/>
  <c r="BG135"/>
  <c r="BF135"/>
  <c r="T135"/>
  <c r="T134"/>
  <c r="R135"/>
  <c r="R134"/>
  <c r="P135"/>
  <c r="P134"/>
  <c r="BI133"/>
  <c r="BH133"/>
  <c r="BG133"/>
  <c r="BF133"/>
  <c r="T133"/>
  <c r="T132"/>
  <c r="R133"/>
  <c r="R132"/>
  <c r="P133"/>
  <c r="P132"/>
  <c r="BI131"/>
  <c r="BH131"/>
  <c r="BG131"/>
  <c r="BF131"/>
  <c r="T131"/>
  <c r="T130"/>
  <c r="T129"/>
  <c r="T128"/>
  <c r="R131"/>
  <c r="R130"/>
  <c r="R129"/>
  <c r="R128"/>
  <c r="P131"/>
  <c r="P130"/>
  <c r="P129"/>
  <c r="P128"/>
  <c i="1" r="AU132"/>
  <c i="23" r="J125"/>
  <c r="J124"/>
  <c r="F124"/>
  <c r="F122"/>
  <c r="E120"/>
  <c r="J96"/>
  <c r="J95"/>
  <c r="F95"/>
  <c r="F93"/>
  <c r="E91"/>
  <c r="J22"/>
  <c r="E22"/>
  <c r="F96"/>
  <c r="J21"/>
  <c r="J16"/>
  <c r="J122"/>
  <c r="E7"/>
  <c r="E114"/>
  <c i="22" r="J41"/>
  <c r="J40"/>
  <c i="1" r="AY131"/>
  <c i="22" r="J39"/>
  <c i="1" r="AX131"/>
  <c i="22" r="BI188"/>
  <c r="BH188"/>
  <c r="BG188"/>
  <c r="BF188"/>
  <c r="T188"/>
  <c r="T187"/>
  <c r="T186"/>
  <c r="R188"/>
  <c r="R187"/>
  <c r="R186"/>
  <c r="P188"/>
  <c r="P187"/>
  <c r="P186"/>
  <c r="BI185"/>
  <c r="BH185"/>
  <c r="BG185"/>
  <c r="BF185"/>
  <c r="T185"/>
  <c r="T184"/>
  <c r="R185"/>
  <c r="R184"/>
  <c r="P185"/>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2"/>
  <c r="BH152"/>
  <c r="BG152"/>
  <c r="BF152"/>
  <c r="T152"/>
  <c r="T151"/>
  <c r="R152"/>
  <c r="R151"/>
  <c r="P152"/>
  <c r="P151"/>
  <c r="BI150"/>
  <c r="BH150"/>
  <c r="BG150"/>
  <c r="BF150"/>
  <c r="T150"/>
  <c r="R150"/>
  <c r="P150"/>
  <c r="BI149"/>
  <c r="BH149"/>
  <c r="BG149"/>
  <c r="BF149"/>
  <c r="T149"/>
  <c r="R149"/>
  <c r="P149"/>
  <c r="BI147"/>
  <c r="BH147"/>
  <c r="BG147"/>
  <c r="BF147"/>
  <c r="T147"/>
  <c r="R147"/>
  <c r="P147"/>
  <c r="BI146"/>
  <c r="BH146"/>
  <c r="BG146"/>
  <c r="BF146"/>
  <c r="T146"/>
  <c r="R146"/>
  <c r="P146"/>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8"/>
  <c r="BH138"/>
  <c r="BG138"/>
  <c r="BF138"/>
  <c r="T138"/>
  <c r="T137"/>
  <c r="R138"/>
  <c r="R137"/>
  <c r="P138"/>
  <c r="P137"/>
  <c r="J132"/>
  <c r="J131"/>
  <c r="F131"/>
  <c r="F129"/>
  <c r="E127"/>
  <c r="J96"/>
  <c r="J95"/>
  <c r="F95"/>
  <c r="F93"/>
  <c r="E91"/>
  <c r="J22"/>
  <c r="E22"/>
  <c r="F96"/>
  <c r="J21"/>
  <c r="J16"/>
  <c r="J93"/>
  <c r="E7"/>
  <c r="E85"/>
  <c i="21" r="J41"/>
  <c r="J40"/>
  <c i="1" r="AY128"/>
  <c i="21" r="J39"/>
  <c i="1" r="AX128"/>
  <c i="21" r="BI135"/>
  <c r="BH135"/>
  <c r="BG135"/>
  <c r="BF135"/>
  <c r="T135"/>
  <c r="T134"/>
  <c r="R135"/>
  <c r="R134"/>
  <c r="P135"/>
  <c r="P134"/>
  <c r="BI133"/>
  <c r="BH133"/>
  <c r="BG133"/>
  <c r="BF133"/>
  <c r="T133"/>
  <c r="T132"/>
  <c r="R133"/>
  <c r="R132"/>
  <c r="P133"/>
  <c r="P132"/>
  <c r="BI131"/>
  <c r="BH131"/>
  <c r="BG131"/>
  <c r="BF131"/>
  <c r="T131"/>
  <c r="T130"/>
  <c r="T129"/>
  <c r="T128"/>
  <c r="R131"/>
  <c r="R130"/>
  <c r="R129"/>
  <c r="R128"/>
  <c r="P131"/>
  <c r="P130"/>
  <c r="P129"/>
  <c r="P128"/>
  <c i="1" r="AU128"/>
  <c i="21" r="J125"/>
  <c r="J124"/>
  <c r="F124"/>
  <c r="F122"/>
  <c r="E120"/>
  <c r="J96"/>
  <c r="J95"/>
  <c r="F95"/>
  <c r="F93"/>
  <c r="E91"/>
  <c r="J22"/>
  <c r="E22"/>
  <c r="F96"/>
  <c r="J21"/>
  <c r="J16"/>
  <c r="J122"/>
  <c r="E7"/>
  <c r="E114"/>
  <c i="20" r="J41"/>
  <c r="J40"/>
  <c i="1" r="AY127"/>
  <c i="20" r="J39"/>
  <c i="1" r="AX127"/>
  <c i="20" r="BI183"/>
  <c r="BH183"/>
  <c r="BG183"/>
  <c r="BF183"/>
  <c r="T183"/>
  <c r="T182"/>
  <c r="T181"/>
  <c r="R183"/>
  <c r="R182"/>
  <c r="R181"/>
  <c r="P183"/>
  <c r="P182"/>
  <c r="P181"/>
  <c r="BI180"/>
  <c r="BH180"/>
  <c r="BG180"/>
  <c r="BF180"/>
  <c r="T180"/>
  <c r="T179"/>
  <c r="R180"/>
  <c r="R179"/>
  <c r="P180"/>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5"/>
  <c r="BH145"/>
  <c r="BG145"/>
  <c r="BF145"/>
  <c r="T145"/>
  <c r="R145"/>
  <c r="P145"/>
  <c r="BI144"/>
  <c r="BH144"/>
  <c r="BG144"/>
  <c r="BF144"/>
  <c r="T144"/>
  <c r="R144"/>
  <c r="P144"/>
  <c r="BI142"/>
  <c r="BH142"/>
  <c r="BG142"/>
  <c r="BF142"/>
  <c r="T142"/>
  <c r="R142"/>
  <c r="P142"/>
  <c r="BI141"/>
  <c r="BH141"/>
  <c r="BG141"/>
  <c r="BF141"/>
  <c r="T141"/>
  <c r="R141"/>
  <c r="P141"/>
  <c r="BI139"/>
  <c r="BH139"/>
  <c r="BG139"/>
  <c r="BF139"/>
  <c r="T139"/>
  <c r="T138"/>
  <c r="R139"/>
  <c r="R138"/>
  <c r="P139"/>
  <c r="P138"/>
  <c r="BI137"/>
  <c r="BH137"/>
  <c r="BG137"/>
  <c r="BF137"/>
  <c r="T137"/>
  <c r="T136"/>
  <c r="R137"/>
  <c r="R136"/>
  <c r="P137"/>
  <c r="P136"/>
  <c r="J131"/>
  <c r="J130"/>
  <c r="F130"/>
  <c r="F128"/>
  <c r="E126"/>
  <c r="J96"/>
  <c r="J95"/>
  <c r="F95"/>
  <c r="F93"/>
  <c r="E91"/>
  <c r="J22"/>
  <c r="E22"/>
  <c r="F131"/>
  <c r="J21"/>
  <c r="J16"/>
  <c r="J128"/>
  <c r="E7"/>
  <c r="E120"/>
  <c i="19" r="J41"/>
  <c r="J40"/>
  <c i="1" r="AY124"/>
  <c i="19" r="J39"/>
  <c i="1" r="AX124"/>
  <c i="19" r="BI135"/>
  <c r="BH135"/>
  <c r="BG135"/>
  <c r="BF135"/>
  <c r="T135"/>
  <c r="T134"/>
  <c r="R135"/>
  <c r="R134"/>
  <c r="P135"/>
  <c r="P134"/>
  <c r="BI133"/>
  <c r="BH133"/>
  <c r="BG133"/>
  <c r="BF133"/>
  <c r="T133"/>
  <c r="T132"/>
  <c r="R133"/>
  <c r="R132"/>
  <c r="P133"/>
  <c r="P132"/>
  <c r="BI131"/>
  <c r="BH131"/>
  <c r="BG131"/>
  <c r="BF131"/>
  <c r="T131"/>
  <c r="T130"/>
  <c r="T129"/>
  <c r="T128"/>
  <c r="R131"/>
  <c r="R130"/>
  <c r="R129"/>
  <c r="R128"/>
  <c r="P131"/>
  <c r="P130"/>
  <c r="P129"/>
  <c r="P128"/>
  <c i="1" r="AU124"/>
  <c i="19" r="J125"/>
  <c r="J124"/>
  <c r="F124"/>
  <c r="F122"/>
  <c r="E120"/>
  <c r="J96"/>
  <c r="J95"/>
  <c r="F95"/>
  <c r="F93"/>
  <c r="E91"/>
  <c r="J22"/>
  <c r="E22"/>
  <c r="F96"/>
  <c r="J21"/>
  <c r="J16"/>
  <c r="J122"/>
  <c r="E7"/>
  <c r="E85"/>
  <c i="18" r="J41"/>
  <c r="J40"/>
  <c i="1" r="AY123"/>
  <c i="18" r="J39"/>
  <c i="1" r="AX123"/>
  <c i="18" r="BI143"/>
  <c r="BH143"/>
  <c r="BG143"/>
  <c r="BF143"/>
  <c r="T143"/>
  <c r="R143"/>
  <c r="P143"/>
  <c r="BI142"/>
  <c r="BH142"/>
  <c r="BG142"/>
  <c r="BF142"/>
  <c r="T142"/>
  <c r="R142"/>
  <c r="P142"/>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J124"/>
  <c r="J123"/>
  <c r="F123"/>
  <c r="F121"/>
  <c r="E119"/>
  <c r="J96"/>
  <c r="J95"/>
  <c r="F95"/>
  <c r="F93"/>
  <c r="E91"/>
  <c r="J22"/>
  <c r="E22"/>
  <c r="F96"/>
  <c r="J21"/>
  <c r="J16"/>
  <c r="J93"/>
  <c r="E7"/>
  <c r="E113"/>
  <c i="17" r="J41"/>
  <c r="J40"/>
  <c i="1" r="AY122"/>
  <c i="17" r="J39"/>
  <c i="1" r="AX122"/>
  <c i="17"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7"/>
  <c r="BH227"/>
  <c r="BG227"/>
  <c r="BF227"/>
  <c r="T227"/>
  <c r="T226"/>
  <c r="R227"/>
  <c r="R226"/>
  <c r="P227"/>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0"/>
  <c r="BH200"/>
  <c r="BG200"/>
  <c r="BF200"/>
  <c r="T200"/>
  <c r="R200"/>
  <c r="P200"/>
  <c r="BI199"/>
  <c r="BH199"/>
  <c r="BG199"/>
  <c r="BF199"/>
  <c r="T199"/>
  <c r="R199"/>
  <c r="P199"/>
  <c r="BI198"/>
  <c r="BH198"/>
  <c r="BG198"/>
  <c r="BF198"/>
  <c r="T198"/>
  <c r="R198"/>
  <c r="P198"/>
  <c r="BI197"/>
  <c r="BH197"/>
  <c r="BG197"/>
  <c r="BF197"/>
  <c r="T197"/>
  <c r="R197"/>
  <c r="P197"/>
  <c r="BI195"/>
  <c r="BH195"/>
  <c r="BG195"/>
  <c r="BF195"/>
  <c r="T195"/>
  <c r="R195"/>
  <c r="P195"/>
  <c r="BI194"/>
  <c r="BH194"/>
  <c r="BG194"/>
  <c r="BF194"/>
  <c r="T194"/>
  <c r="R194"/>
  <c r="P194"/>
  <c r="BI193"/>
  <c r="BH193"/>
  <c r="BG193"/>
  <c r="BF193"/>
  <c r="T193"/>
  <c r="R193"/>
  <c r="P193"/>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J133"/>
  <c r="J132"/>
  <c r="F132"/>
  <c r="F130"/>
  <c r="E128"/>
  <c r="J96"/>
  <c r="J95"/>
  <c r="F95"/>
  <c r="F93"/>
  <c r="E91"/>
  <c r="J22"/>
  <c r="E22"/>
  <c r="F133"/>
  <c r="J21"/>
  <c r="J16"/>
  <c r="J93"/>
  <c r="E7"/>
  <c r="E85"/>
  <c i="16" r="J41"/>
  <c r="J40"/>
  <c i="1" r="AY120"/>
  <c i="16" r="J39"/>
  <c i="1" r="AX120"/>
  <c i="16" r="BI139"/>
  <c r="BH139"/>
  <c r="BG139"/>
  <c r="BF139"/>
  <c r="T139"/>
  <c r="T138"/>
  <c r="R139"/>
  <c r="R138"/>
  <c r="P139"/>
  <c r="P138"/>
  <c r="BI137"/>
  <c r="BH137"/>
  <c r="BG137"/>
  <c r="BF137"/>
  <c r="T137"/>
  <c r="T136"/>
  <c r="R137"/>
  <c r="R136"/>
  <c r="P137"/>
  <c r="P136"/>
  <c r="BI135"/>
  <c r="BH135"/>
  <c r="BG135"/>
  <c r="BF135"/>
  <c r="T135"/>
  <c r="T134"/>
  <c r="R135"/>
  <c r="R134"/>
  <c r="P135"/>
  <c r="P134"/>
  <c r="BI133"/>
  <c r="BH133"/>
  <c r="BG133"/>
  <c r="BF133"/>
  <c r="T133"/>
  <c r="R133"/>
  <c r="P133"/>
  <c r="BI132"/>
  <c r="BH132"/>
  <c r="BG132"/>
  <c r="BF132"/>
  <c r="T132"/>
  <c r="R132"/>
  <c r="P132"/>
  <c r="J126"/>
  <c r="J125"/>
  <c r="F125"/>
  <c r="F123"/>
  <c r="E121"/>
  <c r="J96"/>
  <c r="J95"/>
  <c r="F95"/>
  <c r="F93"/>
  <c r="E91"/>
  <c r="J22"/>
  <c r="E22"/>
  <c r="F126"/>
  <c r="J21"/>
  <c r="J16"/>
  <c r="J123"/>
  <c r="E7"/>
  <c r="E115"/>
  <c i="15" r="J41"/>
  <c r="J40"/>
  <c i="1" r="AY119"/>
  <c i="15" r="J39"/>
  <c i="1" r="AX119"/>
  <c i="15"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3"/>
  <c r="BH223"/>
  <c r="BG223"/>
  <c r="BF223"/>
  <c r="T223"/>
  <c r="R223"/>
  <c r="P223"/>
  <c r="BI222"/>
  <c r="BH222"/>
  <c r="BG222"/>
  <c r="BF222"/>
  <c r="T222"/>
  <c r="R222"/>
  <c r="P222"/>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6"/>
  <c r="BH196"/>
  <c r="BG196"/>
  <c r="BF196"/>
  <c r="T196"/>
  <c r="R196"/>
  <c r="P196"/>
  <c r="BI195"/>
  <c r="BH195"/>
  <c r="BG195"/>
  <c r="BF195"/>
  <c r="T195"/>
  <c r="R195"/>
  <c r="P195"/>
  <c r="BI194"/>
  <c r="BH194"/>
  <c r="BG194"/>
  <c r="BF194"/>
  <c r="T194"/>
  <c r="R194"/>
  <c r="P194"/>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J133"/>
  <c r="J132"/>
  <c r="F132"/>
  <c r="F130"/>
  <c r="E128"/>
  <c r="J96"/>
  <c r="J95"/>
  <c r="F95"/>
  <c r="F93"/>
  <c r="E91"/>
  <c r="J22"/>
  <c r="E22"/>
  <c r="F96"/>
  <c r="J21"/>
  <c r="J16"/>
  <c r="J130"/>
  <c r="E7"/>
  <c r="E85"/>
  <c i="14" r="J41"/>
  <c r="J40"/>
  <c i="1" r="AY116"/>
  <c i="14" r="J39"/>
  <c i="1" r="AX116"/>
  <c i="14" r="BI135"/>
  <c r="BH135"/>
  <c r="BG135"/>
  <c r="BF135"/>
  <c r="T135"/>
  <c r="T134"/>
  <c r="R135"/>
  <c r="R134"/>
  <c r="P135"/>
  <c r="P134"/>
  <c r="BI133"/>
  <c r="BH133"/>
  <c r="BG133"/>
  <c r="BF133"/>
  <c r="T133"/>
  <c r="T132"/>
  <c r="R133"/>
  <c r="R132"/>
  <c r="P133"/>
  <c r="P132"/>
  <c r="BI131"/>
  <c r="BH131"/>
  <c r="BG131"/>
  <c r="BF131"/>
  <c r="T131"/>
  <c r="T130"/>
  <c r="T129"/>
  <c r="T128"/>
  <c r="R131"/>
  <c r="R130"/>
  <c r="R129"/>
  <c r="R128"/>
  <c r="P131"/>
  <c r="P130"/>
  <c r="P129"/>
  <c r="P128"/>
  <c i="1" r="AU116"/>
  <c i="14" r="J124"/>
  <c r="F124"/>
  <c r="F122"/>
  <c r="E120"/>
  <c r="J95"/>
  <c r="F95"/>
  <c r="F93"/>
  <c r="E91"/>
  <c r="J28"/>
  <c r="E28"/>
  <c r="J125"/>
  <c r="J27"/>
  <c r="J22"/>
  <c r="E22"/>
  <c r="F96"/>
  <c r="J21"/>
  <c r="J16"/>
  <c r="J122"/>
  <c r="E7"/>
  <c r="E114"/>
  <c i="13" r="J41"/>
  <c r="J40"/>
  <c i="1" r="AY115"/>
  <c i="13" r="J39"/>
  <c i="1" r="AX115"/>
  <c i="13"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2"/>
  <c r="BH192"/>
  <c r="BG192"/>
  <c r="BF192"/>
  <c r="T192"/>
  <c r="R192"/>
  <c r="P192"/>
  <c r="BI191"/>
  <c r="BH191"/>
  <c r="BG191"/>
  <c r="BF191"/>
  <c r="T191"/>
  <c r="R191"/>
  <c r="P191"/>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3"/>
  <c r="BH173"/>
  <c r="BG173"/>
  <c r="BF173"/>
  <c r="T173"/>
  <c r="R173"/>
  <c r="P173"/>
  <c r="BI172"/>
  <c r="BH172"/>
  <c r="BG172"/>
  <c r="BF172"/>
  <c r="T172"/>
  <c r="R172"/>
  <c r="P172"/>
  <c r="BI171"/>
  <c r="BH171"/>
  <c r="BG171"/>
  <c r="BF171"/>
  <c r="T171"/>
  <c r="R171"/>
  <c r="P171"/>
  <c r="BI170"/>
  <c r="BH170"/>
  <c r="BG170"/>
  <c r="BF170"/>
  <c r="T170"/>
  <c r="R170"/>
  <c r="P170"/>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J130"/>
  <c r="F130"/>
  <c r="F128"/>
  <c r="E126"/>
  <c r="J95"/>
  <c r="F95"/>
  <c r="F93"/>
  <c r="E91"/>
  <c r="J28"/>
  <c r="E28"/>
  <c r="J96"/>
  <c r="J27"/>
  <c r="J22"/>
  <c r="E22"/>
  <c r="F131"/>
  <c r="J21"/>
  <c r="J16"/>
  <c r="J93"/>
  <c r="E7"/>
  <c r="E120"/>
  <c i="12" r="J125"/>
  <c r="T124"/>
  <c r="R124"/>
  <c r="P124"/>
  <c r="BK124"/>
  <c r="J124"/>
  <c r="J99"/>
  <c r="J39"/>
  <c r="J38"/>
  <c i="1" r="AY111"/>
  <c i="12" r="J37"/>
  <c i="1" r="AX111"/>
  <c i="12"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J100"/>
  <c r="J120"/>
  <c r="J119"/>
  <c r="F119"/>
  <c r="F117"/>
  <c r="E115"/>
  <c r="J94"/>
  <c r="J93"/>
  <c r="F93"/>
  <c r="F91"/>
  <c r="E89"/>
  <c r="J20"/>
  <c r="E20"/>
  <c r="F120"/>
  <c r="J19"/>
  <c r="J14"/>
  <c r="J91"/>
  <c r="E7"/>
  <c r="E85"/>
  <c i="11" r="J41"/>
  <c r="J40"/>
  <c i="1" r="AY110"/>
  <c i="11" r="J39"/>
  <c i="1" r="AX110"/>
  <c i="11"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J122"/>
  <c r="J121"/>
  <c r="F121"/>
  <c r="F119"/>
  <c r="E117"/>
  <c r="J96"/>
  <c r="J95"/>
  <c r="F95"/>
  <c r="F93"/>
  <c r="E91"/>
  <c r="J22"/>
  <c r="E22"/>
  <c r="F96"/>
  <c r="J21"/>
  <c r="J16"/>
  <c r="J119"/>
  <c r="E7"/>
  <c r="E111"/>
  <c i="10" r="J39"/>
  <c r="J38"/>
  <c i="1" r="AY108"/>
  <c i="10" r="J37"/>
  <c i="1" r="AX108"/>
  <c i="10" r="BI121"/>
  <c r="BH121"/>
  <c r="BG121"/>
  <c r="BF121"/>
  <c r="T121"/>
  <c r="T120"/>
  <c r="R121"/>
  <c r="R120"/>
  <c r="P121"/>
  <c r="P120"/>
  <c i="1" r="AU108"/>
  <c i="10" r="J117"/>
  <c r="J116"/>
  <c r="F116"/>
  <c r="F114"/>
  <c r="E112"/>
  <c r="J94"/>
  <c r="J93"/>
  <c r="F93"/>
  <c r="F91"/>
  <c r="E89"/>
  <c r="J20"/>
  <c r="E20"/>
  <c r="F117"/>
  <c r="J19"/>
  <c r="J14"/>
  <c r="J91"/>
  <c r="E7"/>
  <c r="E85"/>
  <c i="9" r="J41"/>
  <c r="J40"/>
  <c i="1" r="AY107"/>
  <c i="9" r="J39"/>
  <c i="1" r="AX107"/>
  <c i="9"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J124"/>
  <c r="J123"/>
  <c r="F123"/>
  <c r="F121"/>
  <c r="E119"/>
  <c r="J96"/>
  <c r="J95"/>
  <c r="F95"/>
  <c r="F93"/>
  <c r="E91"/>
  <c r="J22"/>
  <c r="E22"/>
  <c r="F124"/>
  <c r="J21"/>
  <c r="J16"/>
  <c r="J121"/>
  <c r="E7"/>
  <c r="E85"/>
  <c i="8" r="J41"/>
  <c r="J40"/>
  <c i="1" r="AY105"/>
  <c i="8" r="J39"/>
  <c i="1" r="AX105"/>
  <c i="8" r="BI145"/>
  <c r="BH145"/>
  <c r="BG145"/>
  <c r="BF145"/>
  <c r="T145"/>
  <c r="T144"/>
  <c r="R145"/>
  <c r="R144"/>
  <c r="P145"/>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J124"/>
  <c r="J123"/>
  <c r="F123"/>
  <c r="F121"/>
  <c r="E119"/>
  <c r="J96"/>
  <c r="J95"/>
  <c r="F95"/>
  <c r="F93"/>
  <c r="E91"/>
  <c r="J22"/>
  <c r="E22"/>
  <c r="F96"/>
  <c r="J21"/>
  <c r="J16"/>
  <c r="J121"/>
  <c r="E7"/>
  <c r="E113"/>
  <c i="7" r="J41"/>
  <c r="J40"/>
  <c i="1" r="AY103"/>
  <c i="7" r="J39"/>
  <c i="1" r="AX103"/>
  <c i="7"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J122"/>
  <c r="J121"/>
  <c r="F121"/>
  <c r="F119"/>
  <c r="E117"/>
  <c r="J96"/>
  <c r="J95"/>
  <c r="F95"/>
  <c r="F93"/>
  <c r="E91"/>
  <c r="J22"/>
  <c r="E22"/>
  <c r="F122"/>
  <c r="J21"/>
  <c r="J16"/>
  <c r="J93"/>
  <c r="E7"/>
  <c r="E85"/>
  <c i="6" r="J41"/>
  <c r="J40"/>
  <c i="1" r="AY102"/>
  <c i="6" r="J39"/>
  <c i="1" r="AX102"/>
  <c i="6" r="BI146"/>
  <c r="BH146"/>
  <c r="BG146"/>
  <c r="BF146"/>
  <c r="T146"/>
  <c r="T145"/>
  <c r="R146"/>
  <c r="R145"/>
  <c r="P146"/>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J124"/>
  <c r="J123"/>
  <c r="F123"/>
  <c r="F121"/>
  <c r="E119"/>
  <c r="J96"/>
  <c r="J95"/>
  <c r="F95"/>
  <c r="F93"/>
  <c r="E91"/>
  <c r="J22"/>
  <c r="E22"/>
  <c r="F96"/>
  <c r="J21"/>
  <c r="J16"/>
  <c r="J93"/>
  <c r="E7"/>
  <c r="E113"/>
  <c i="5" r="J41"/>
  <c r="J40"/>
  <c i="1" r="AY101"/>
  <c i="5" r="J39"/>
  <c i="1" r="AX101"/>
  <c i="5" r="BI155"/>
  <c r="BH155"/>
  <c r="BG155"/>
  <c r="BF155"/>
  <c r="T155"/>
  <c r="R155"/>
  <c r="P155"/>
  <c r="BI154"/>
  <c r="BH154"/>
  <c r="BG154"/>
  <c r="BF154"/>
  <c r="T154"/>
  <c r="R154"/>
  <c r="P154"/>
  <c r="BI153"/>
  <c r="BH153"/>
  <c r="BG153"/>
  <c r="BF153"/>
  <c r="T153"/>
  <c r="R153"/>
  <c r="P153"/>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J124"/>
  <c r="J123"/>
  <c r="F123"/>
  <c r="F121"/>
  <c r="E119"/>
  <c r="J96"/>
  <c r="J95"/>
  <c r="F95"/>
  <c r="F93"/>
  <c r="E91"/>
  <c r="J22"/>
  <c r="E22"/>
  <c r="F124"/>
  <c r="J21"/>
  <c r="J16"/>
  <c r="J121"/>
  <c r="E7"/>
  <c r="E85"/>
  <c i="4" r="J41"/>
  <c r="J40"/>
  <c i="1" r="AY100"/>
  <c i="4" r="J39"/>
  <c i="1" r="AX100"/>
  <c i="4"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4"/>
  <c r="BH144"/>
  <c r="BG144"/>
  <c r="BF144"/>
  <c r="T144"/>
  <c r="R144"/>
  <c r="P144"/>
  <c r="BI143"/>
  <c r="BH143"/>
  <c r="BG143"/>
  <c r="BF143"/>
  <c r="T143"/>
  <c r="R143"/>
  <c r="P143"/>
  <c r="BI142"/>
  <c r="BH142"/>
  <c r="BG142"/>
  <c r="BF142"/>
  <c r="T142"/>
  <c r="R142"/>
  <c r="P142"/>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4"/>
  <c r="BH134"/>
  <c r="BG134"/>
  <c r="BF134"/>
  <c r="T134"/>
  <c r="R134"/>
  <c r="P134"/>
  <c r="BI133"/>
  <c r="BH133"/>
  <c r="BG133"/>
  <c r="BF133"/>
  <c r="T133"/>
  <c r="R133"/>
  <c r="P133"/>
  <c r="BI132"/>
  <c r="BH132"/>
  <c r="BG132"/>
  <c r="BF132"/>
  <c r="T132"/>
  <c r="R132"/>
  <c r="P132"/>
  <c r="J126"/>
  <c r="J125"/>
  <c r="F125"/>
  <c r="F123"/>
  <c r="E121"/>
  <c r="J96"/>
  <c r="J95"/>
  <c r="F95"/>
  <c r="F93"/>
  <c r="E91"/>
  <c r="J22"/>
  <c r="E22"/>
  <c r="F96"/>
  <c r="J21"/>
  <c r="J16"/>
  <c r="J93"/>
  <c r="E7"/>
  <c r="E115"/>
  <c i="3" r="J41"/>
  <c r="J40"/>
  <c i="1" r="AY99"/>
  <c i="3" r="J39"/>
  <c i="1" r="AX99"/>
  <c i="3"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J125"/>
  <c r="J124"/>
  <c r="F124"/>
  <c r="F122"/>
  <c r="E120"/>
  <c r="J96"/>
  <c r="J95"/>
  <c r="F95"/>
  <c r="F93"/>
  <c r="E91"/>
  <c r="J22"/>
  <c r="E22"/>
  <c r="F125"/>
  <c r="J21"/>
  <c r="J16"/>
  <c r="J122"/>
  <c r="E7"/>
  <c r="E114"/>
  <c i="2" r="J41"/>
  <c r="J40"/>
  <c i="1" r="AY97"/>
  <c i="2" r="J39"/>
  <c i="1" r="AX97"/>
  <c i="2"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J124"/>
  <c r="J123"/>
  <c r="F123"/>
  <c r="F121"/>
  <c r="E119"/>
  <c r="J96"/>
  <c r="J95"/>
  <c r="F95"/>
  <c r="F93"/>
  <c r="E91"/>
  <c r="J22"/>
  <c r="E22"/>
  <c r="F124"/>
  <c r="J21"/>
  <c r="J16"/>
  <c r="J121"/>
  <c r="E7"/>
  <c r="E85"/>
  <c i="1" r="L90"/>
  <c r="AM90"/>
  <c r="AM89"/>
  <c r="L89"/>
  <c r="AM87"/>
  <c r="L87"/>
  <c r="L85"/>
  <c r="L84"/>
  <c i="2" r="BK193"/>
  <c r="BK181"/>
  <c r="J186"/>
  <c r="BK180"/>
  <c r="J165"/>
  <c r="J131"/>
  <c i="3" r="BK146"/>
  <c r="J138"/>
  <c r="BK153"/>
  <c r="J168"/>
  <c r="J131"/>
  <c r="J153"/>
  <c r="J155"/>
  <c r="BK132"/>
  <c r="J162"/>
  <c r="BK160"/>
  <c r="BK134"/>
  <c i="4" r="BK148"/>
  <c r="BK132"/>
  <c r="J146"/>
  <c i="5" r="BK133"/>
  <c i="6" r="J132"/>
  <c r="BK135"/>
  <c r="J137"/>
  <c i="7" r="J129"/>
  <c r="BK133"/>
  <c r="J136"/>
  <c r="BK129"/>
  <c i="8" r="J142"/>
  <c r="BK134"/>
  <c r="BK138"/>
  <c r="J130"/>
  <c i="9" r="BK147"/>
  <c r="BK155"/>
  <c r="BK132"/>
  <c r="J140"/>
  <c r="BK145"/>
  <c r="J148"/>
  <c i="10" r="J121"/>
  <c i="11" r="BK134"/>
  <c r="BK139"/>
  <c r="J135"/>
  <c r="BK127"/>
  <c r="BK129"/>
  <c r="J127"/>
  <c i="12" r="BK131"/>
  <c r="BK130"/>
  <c r="J131"/>
  <c i="13" r="J196"/>
  <c r="J175"/>
  <c r="J138"/>
  <c r="J165"/>
  <c r="BK195"/>
  <c r="BK178"/>
  <c r="BK171"/>
  <c r="BK199"/>
  <c r="J142"/>
  <c r="BK168"/>
  <c r="J141"/>
  <c r="J161"/>
  <c r="J186"/>
  <c r="BK179"/>
  <c r="BK140"/>
  <c r="BK145"/>
  <c i="14" r="BK135"/>
  <c i="15" r="BK227"/>
  <c r="BK174"/>
  <c r="J163"/>
  <c r="J230"/>
  <c r="J217"/>
  <c r="J220"/>
  <c r="BK184"/>
  <c r="BK161"/>
  <c r="J222"/>
  <c r="J176"/>
  <c r="BK141"/>
  <c r="BK165"/>
  <c r="BK149"/>
  <c r="J139"/>
  <c r="BK205"/>
  <c r="J199"/>
  <c r="J195"/>
  <c r="J187"/>
  <c r="J140"/>
  <c r="BK196"/>
  <c r="BK150"/>
  <c r="BK212"/>
  <c r="BK177"/>
  <c r="BK230"/>
  <c r="BK156"/>
  <c r="J200"/>
  <c r="J156"/>
  <c r="J149"/>
  <c r="BK210"/>
  <c r="BK139"/>
  <c i="16" r="BK139"/>
  <c r="J137"/>
  <c i="17" r="J139"/>
  <c r="J232"/>
  <c r="BK233"/>
  <c r="J173"/>
  <c r="BK168"/>
  <c r="BK225"/>
  <c i="20" r="BK160"/>
  <c i="22" r="J179"/>
  <c i="2" r="J194"/>
  <c r="BK185"/>
  <c r="J139"/>
  <c r="BK163"/>
  <c r="J183"/>
  <c r="J169"/>
  <c r="BK148"/>
  <c r="J148"/>
  <c r="J151"/>
  <c r="BK131"/>
  <c i="1" r="AS130"/>
  <c i="2" r="J152"/>
  <c r="BK142"/>
  <c i="1" r="AS118"/>
  <c i="3" r="J152"/>
  <c r="BK171"/>
  <c r="J139"/>
  <c r="J134"/>
  <c r="J165"/>
  <c r="J172"/>
  <c r="J164"/>
  <c r="BK136"/>
  <c i="4" r="BK152"/>
  <c r="BK138"/>
  <c r="BK147"/>
  <c r="J138"/>
  <c i="6" r="J142"/>
  <c r="J138"/>
  <c r="J141"/>
  <c r="J134"/>
  <c i="7" r="J141"/>
  <c r="J140"/>
  <c r="J132"/>
  <c i="8" r="BK135"/>
  <c r="BK142"/>
  <c r="J132"/>
  <c r="J133"/>
  <c i="9" r="J149"/>
  <c r="BK131"/>
  <c r="J134"/>
  <c r="BK153"/>
  <c r="BK140"/>
  <c i="10" r="F37"/>
  <c i="1" r="BB108"/>
  <c i="11" r="BK131"/>
  <c r="BK128"/>
  <c i="12" r="J134"/>
  <c r="BK127"/>
  <c i="13" r="J192"/>
  <c r="J154"/>
  <c r="BK139"/>
  <c r="BK186"/>
  <c r="BK173"/>
  <c r="BK165"/>
  <c r="J172"/>
  <c r="BK144"/>
  <c r="J195"/>
  <c r="J158"/>
  <c r="BK142"/>
  <c r="J171"/>
  <c i="15" r="BK206"/>
  <c r="J228"/>
  <c r="BK170"/>
  <c r="BK220"/>
  <c r="J212"/>
  <c r="J209"/>
  <c r="J161"/>
  <c r="BK162"/>
  <c r="BK211"/>
  <c r="J143"/>
  <c i="17" r="J187"/>
  <c r="BK199"/>
  <c r="BK221"/>
  <c i="20" r="J162"/>
  <c i="22" r="J183"/>
  <c r="BK143"/>
  <c r="J142"/>
  <c r="J185"/>
  <c r="BK156"/>
  <c i="2" r="BK154"/>
  <c r="J190"/>
  <c r="J193"/>
  <c r="BK156"/>
  <c r="J160"/>
  <c r="J164"/>
  <c r="J153"/>
  <c r="BK141"/>
  <c r="J145"/>
  <c r="BK167"/>
  <c i="3" r="BK163"/>
  <c r="J135"/>
  <c i="4" r="J132"/>
  <c r="J142"/>
  <c i="5" r="J148"/>
  <c r="J151"/>
  <c r="BK131"/>
  <c i="6" r="J139"/>
  <c i="9" r="J153"/>
  <c i="11" r="BK140"/>
  <c i="12" r="J128"/>
  <c i="13" r="BK184"/>
  <c r="BK200"/>
  <c r="BK170"/>
  <c r="J145"/>
  <c i="15" r="BK181"/>
  <c r="BK218"/>
  <c r="BK191"/>
  <c r="J175"/>
  <c r="BK146"/>
  <c r="BK173"/>
  <c r="J147"/>
  <c r="J174"/>
  <c i="16" r="BK137"/>
  <c i="17" r="BK187"/>
  <c r="J234"/>
  <c r="BK231"/>
  <c r="J140"/>
  <c r="BK175"/>
  <c i="20" r="J157"/>
  <c i="22" r="J154"/>
  <c r="BK185"/>
  <c r="BK166"/>
  <c r="J170"/>
  <c r="J146"/>
  <c i="2" r="BK173"/>
  <c r="J147"/>
  <c r="J142"/>
  <c r="J157"/>
  <c r="BK164"/>
  <c r="BK151"/>
  <c r="J141"/>
  <c i="3" r="J167"/>
  <c r="J181"/>
  <c r="J148"/>
  <c r="BK180"/>
  <c i="4" r="BK146"/>
  <c r="BK140"/>
  <c i="5" r="J155"/>
  <c r="BK155"/>
  <c r="BK139"/>
  <c i="6" r="BK142"/>
  <c r="BK132"/>
  <c i="7" r="J138"/>
  <c r="J127"/>
  <c i="8" r="J138"/>
  <c i="9" r="J147"/>
  <c r="J132"/>
  <c i="10" r="F39"/>
  <c i="1" r="BD108"/>
  <c i="11" r="BK135"/>
  <c i="13" r="BK155"/>
  <c r="BK159"/>
  <c r="J155"/>
  <c r="BK160"/>
  <c r="J148"/>
  <c r="J167"/>
  <c r="BK176"/>
  <c r="BK138"/>
  <c i="15" r="J190"/>
  <c r="J164"/>
  <c r="J218"/>
  <c r="J201"/>
  <c r="BK163"/>
  <c r="BK198"/>
  <c r="J158"/>
  <c r="BK189"/>
  <c r="BK155"/>
  <c r="BK217"/>
  <c r="J183"/>
  <c r="BK229"/>
  <c r="J145"/>
  <c r="BK214"/>
  <c r="BK158"/>
  <c r="J210"/>
  <c r="J144"/>
  <c r="BK151"/>
  <c r="J216"/>
  <c r="J162"/>
  <c r="BK142"/>
  <c r="BK166"/>
  <c i="16" r="J139"/>
  <c r="BK135"/>
  <c i="17" r="J236"/>
  <c r="J233"/>
  <c r="J230"/>
  <c r="BK183"/>
  <c r="BK165"/>
  <c r="BK216"/>
  <c r="BK212"/>
  <c r="J207"/>
  <c r="J202"/>
  <c r="J190"/>
  <c r="J175"/>
  <c r="J168"/>
  <c r="J160"/>
  <c r="J153"/>
  <c r="BK149"/>
  <c r="J224"/>
  <c r="J221"/>
  <c r="J214"/>
  <c r="J212"/>
  <c r="BK206"/>
  <c r="BK198"/>
  <c r="J180"/>
  <c r="BK167"/>
  <c r="J163"/>
  <c r="BK157"/>
  <c r="BK147"/>
  <c r="BK141"/>
  <c r="J186"/>
  <c r="J162"/>
  <c r="BK179"/>
  <c r="BK145"/>
  <c r="BK227"/>
  <c r="J165"/>
  <c r="BK215"/>
  <c r="J193"/>
  <c r="BK197"/>
  <c r="J185"/>
  <c r="BK150"/>
  <c r="J172"/>
  <c r="BK189"/>
  <c r="J149"/>
  <c i="18" r="BK143"/>
  <c r="BK135"/>
  <c r="J143"/>
  <c r="J138"/>
  <c r="BK134"/>
  <c r="J136"/>
  <c r="J135"/>
  <c r="J139"/>
  <c r="BK130"/>
  <c i="19" r="BK133"/>
  <c r="F41"/>
  <c i="1" r="BD124"/>
  <c i="20" r="J153"/>
  <c r="J150"/>
  <c r="J160"/>
  <c r="J161"/>
  <c r="BK171"/>
  <c r="BK161"/>
  <c r="J137"/>
  <c r="BK166"/>
  <c r="BK180"/>
  <c r="BK155"/>
  <c r="BK174"/>
  <c r="J172"/>
  <c r="BK145"/>
  <c i="21" r="J131"/>
  <c i="22" r="J150"/>
  <c r="BK144"/>
  <c r="J173"/>
  <c r="J158"/>
  <c r="BK140"/>
  <c r="J149"/>
  <c r="BK146"/>
  <c r="J162"/>
  <c r="BK157"/>
  <c i="23" r="BK131"/>
  <c i="2" r="BK191"/>
  <c r="BK179"/>
  <c r="J180"/>
  <c r="J175"/>
  <c r="J137"/>
  <c r="J177"/>
  <c r="BK143"/>
  <c r="J179"/>
  <c r="J174"/>
  <c r="J155"/>
  <c r="J143"/>
  <c r="J132"/>
  <c r="J138"/>
  <c i="3" r="J137"/>
  <c r="BK172"/>
  <c r="J132"/>
  <c r="BK176"/>
  <c r="BK144"/>
  <c r="J166"/>
  <c r="BK133"/>
  <c r="BK162"/>
  <c r="J150"/>
  <c r="BK159"/>
  <c r="BK143"/>
  <c i="4" r="BK150"/>
  <c r="BK139"/>
  <c r="BK133"/>
  <c r="J134"/>
  <c i="5" r="J138"/>
  <c i="1" r="AS126"/>
  <c i="2" r="BK187"/>
  <c r="J135"/>
  <c r="BK172"/>
  <c r="BK165"/>
  <c r="J154"/>
  <c i="1" r="AS109"/>
  <c i="2" r="BK177"/>
  <c r="BK166"/>
  <c r="BK157"/>
  <c r="BK146"/>
  <c r="J140"/>
  <c i="3" r="BK181"/>
  <c r="J154"/>
  <c r="J169"/>
  <c r="BK178"/>
  <c r="BK156"/>
  <c r="BK149"/>
  <c i="4" r="J133"/>
  <c r="J153"/>
  <c r="BK136"/>
  <c i="5" r="BK147"/>
  <c r="J149"/>
  <c r="BK137"/>
  <c i="6" r="J146"/>
  <c r="BK140"/>
  <c i="7" r="BK135"/>
  <c r="BK130"/>
  <c i="8" r="BK145"/>
  <c i="9" r="J135"/>
  <c r="J133"/>
  <c r="J144"/>
  <c i="10" r="F38"/>
  <c i="1" r="BC108"/>
  <c i="12" r="BK134"/>
  <c r="BK129"/>
  <c i="13" r="J170"/>
  <c r="J191"/>
  <c r="BK154"/>
  <c r="BK196"/>
  <c r="J146"/>
  <c r="BK185"/>
  <c r="BK162"/>
  <c i="14" r="J135"/>
  <c i="15" r="J191"/>
  <c r="J167"/>
  <c r="BK228"/>
  <c r="BK216"/>
  <c r="J182"/>
  <c r="J213"/>
  <c r="J170"/>
  <c r="BK175"/>
  <c r="BK148"/>
  <c r="BK222"/>
  <c r="J204"/>
  <c r="BK185"/>
  <c r="J178"/>
  <c r="J189"/>
  <c r="BK186"/>
  <c r="J231"/>
  <c r="BK167"/>
  <c i="17" r="BK234"/>
  <c r="BK235"/>
  <c r="BK170"/>
  <c r="J217"/>
  <c r="J213"/>
  <c r="J210"/>
  <c r="BK205"/>
  <c r="J191"/>
  <c r="BK188"/>
  <c r="BK174"/>
  <c r="BK163"/>
  <c r="BK155"/>
  <c r="J150"/>
  <c r="J143"/>
  <c r="BK223"/>
  <c r="BK219"/>
  <c r="J211"/>
  <c r="BK208"/>
  <c r="J203"/>
  <c r="BK190"/>
  <c r="BK177"/>
  <c r="J166"/>
  <c r="BK156"/>
  <c r="J146"/>
  <c r="J205"/>
  <c r="J178"/>
  <c r="BK154"/>
  <c r="J151"/>
  <c r="BK139"/>
  <c r="BK184"/>
  <c r="J216"/>
  <c r="J204"/>
  <c r="BK160"/>
  <c r="BK193"/>
  <c r="BK176"/>
  <c r="BK140"/>
  <c r="J148"/>
  <c r="J154"/>
  <c r="J145"/>
  <c i="18" r="J142"/>
  <c r="BK139"/>
  <c r="J133"/>
  <c r="J132"/>
  <c r="BK133"/>
  <c r="J137"/>
  <c r="BK138"/>
  <c r="BK142"/>
  <c r="BK137"/>
  <c i="19" r="J135"/>
  <c r="BK135"/>
  <c i="20" r="BK158"/>
  <c r="BK153"/>
  <c r="BK170"/>
  <c r="BK154"/>
  <c r="J141"/>
  <c r="J169"/>
  <c r="J154"/>
  <c r="J167"/>
  <c r="J151"/>
  <c r="J168"/>
  <c r="BK151"/>
  <c r="J174"/>
  <c r="BK149"/>
  <c r="BK139"/>
  <c r="BK164"/>
  <c r="BK178"/>
  <c r="J166"/>
  <c r="J149"/>
  <c i="21" r="BK131"/>
  <c i="22" r="J160"/>
  <c r="BK173"/>
  <c r="BK147"/>
  <c r="J167"/>
  <c r="J177"/>
  <c r="BK142"/>
  <c r="BK179"/>
  <c r="BK165"/>
  <c r="J169"/>
  <c i="23" r="J135"/>
  <c i="2" r="BK132"/>
  <c r="BK182"/>
  <c r="BK192"/>
  <c r="J171"/>
  <c r="BK153"/>
  <c r="BK133"/>
  <c i="3" r="BK135"/>
  <c r="J178"/>
  <c r="J179"/>
  <c r="J147"/>
  <c r="BK168"/>
  <c r="J157"/>
  <c r="BK169"/>
  <c r="BK145"/>
  <c r="BK157"/>
  <c r="BK138"/>
  <c i="4" r="BK137"/>
  <c r="J144"/>
  <c r="BK149"/>
  <c i="5" r="BK135"/>
  <c i="6" r="BK139"/>
  <c r="J130"/>
  <c i="7" r="J131"/>
  <c r="BK134"/>
  <c i="8" r="BK130"/>
  <c r="BK132"/>
  <c r="J135"/>
  <c r="J145"/>
  <c i="9" r="BK142"/>
  <c r="BK149"/>
  <c r="BK139"/>
  <c r="BK156"/>
  <c r="BK148"/>
  <c i="11" r="J131"/>
  <c r="J129"/>
  <c r="J141"/>
  <c r="J140"/>
  <c r="J133"/>
  <c i="12" r="BK128"/>
  <c i="13" r="J143"/>
  <c r="J139"/>
  <c r="BK157"/>
  <c r="BK181"/>
  <c r="BK153"/>
  <c r="BK167"/>
  <c r="BK148"/>
  <c r="J164"/>
  <c r="BK141"/>
  <c i="14" r="J133"/>
  <c i="15" r="J184"/>
  <c r="J154"/>
  <c r="J219"/>
  <c r="J198"/>
  <c r="J166"/>
  <c r="J232"/>
  <c r="J211"/>
  <c r="BK157"/>
  <c r="J186"/>
  <c r="J157"/>
  <c r="J208"/>
  <c r="J196"/>
  <c r="J203"/>
  <c r="J141"/>
  <c r="BK202"/>
  <c r="BK176"/>
  <c r="J180"/>
  <c r="BK226"/>
  <c r="BK192"/>
  <c r="J153"/>
  <c r="BK213"/>
  <c r="BK152"/>
  <c i="16" r="BK132"/>
  <c i="17" r="BK230"/>
  <c r="J231"/>
  <c r="BK232"/>
  <c r="BK220"/>
  <c r="J215"/>
  <c r="BK214"/>
  <c r="BK211"/>
  <c r="BK209"/>
  <c r="J206"/>
  <c r="J200"/>
  <c r="J189"/>
  <c r="BK180"/>
  <c r="BK172"/>
  <c r="J170"/>
  <c r="BK164"/>
  <c r="J161"/>
  <c r="J157"/>
  <c r="BK151"/>
  <c r="J144"/>
  <c r="J142"/>
  <c r="BK222"/>
  <c r="J220"/>
  <c r="BK217"/>
  <c r="BK213"/>
  <c r="BK210"/>
  <c r="J209"/>
  <c r="BK207"/>
  <c r="BK200"/>
  <c r="J197"/>
  <c r="J188"/>
  <c r="J179"/>
  <c r="BK173"/>
  <c r="J164"/>
  <c r="BK161"/>
  <c r="BK159"/>
  <c r="J152"/>
  <c r="BK148"/>
  <c r="BK143"/>
  <c r="BK142"/>
  <c r="J194"/>
  <c r="J169"/>
  <c r="J159"/>
  <c r="BK194"/>
  <c r="BK178"/>
  <c r="BK146"/>
  <c r="BK144"/>
  <c r="J195"/>
  <c r="J181"/>
  <c r="J156"/>
  <c r="BK152"/>
  <c r="J208"/>
  <c r="J198"/>
  <c r="J177"/>
  <c r="BK202"/>
  <c r="J199"/>
  <c r="BK186"/>
  <c r="J183"/>
  <c r="J174"/>
  <c r="BK204"/>
  <c r="BK203"/>
  <c r="J155"/>
  <c r="BK153"/>
  <c r="J141"/>
  <c i="18" r="J131"/>
  <c r="BK140"/>
  <c r="BK131"/>
  <c r="J140"/>
  <c r="BK132"/>
  <c r="J130"/>
  <c r="BK136"/>
  <c r="J134"/>
  <c i="19" r="J131"/>
  <c r="J133"/>
  <c r="BK131"/>
  <c i="20" r="J180"/>
  <c r="J175"/>
  <c r="J144"/>
  <c r="J177"/>
  <c r="J155"/>
  <c r="BK150"/>
  <c r="BK162"/>
  <c r="BK157"/>
  <c r="J178"/>
  <c r="J156"/>
  <c r="J170"/>
  <c r="J176"/>
  <c r="J165"/>
  <c r="J148"/>
  <c r="BK142"/>
  <c r="J163"/>
  <c r="BK152"/>
  <c r="BK183"/>
  <c r="BK168"/>
  <c r="BK159"/>
  <c r="BK144"/>
  <c r="J171"/>
  <c r="BK169"/>
  <c r="J158"/>
  <c r="J139"/>
  <c r="BK165"/>
  <c r="BK141"/>
  <c r="BK163"/>
  <c i="21" r="BK135"/>
  <c i="22" r="J175"/>
  <c r="J144"/>
  <c r="BK180"/>
  <c r="J188"/>
  <c r="BK162"/>
  <c r="BK172"/>
  <c r="BK138"/>
  <c r="J180"/>
  <c r="BK141"/>
  <c r="J159"/>
  <c r="BK168"/>
  <c r="BK164"/>
  <c i="2" r="J133"/>
  <c r="BK189"/>
  <c r="J191"/>
  <c r="J166"/>
  <c r="J185"/>
  <c r="BK170"/>
  <c r="J158"/>
  <c r="BK168"/>
  <c r="BK130"/>
  <c i="3" r="J160"/>
  <c r="BK148"/>
  <c r="BK150"/>
  <c r="J171"/>
  <c r="BK167"/>
  <c r="BK170"/>
  <c r="J145"/>
  <c r="J158"/>
  <c r="BK139"/>
  <c i="4" r="BK142"/>
  <c i="5" r="BK150"/>
  <c r="J154"/>
  <c r="J146"/>
  <c r="J133"/>
  <c r="BK153"/>
  <c r="J145"/>
  <c r="BK132"/>
  <c r="J131"/>
  <c i="6" r="BK146"/>
  <c r="BK144"/>
  <c r="J140"/>
  <c r="J136"/>
  <c i="7" r="BK137"/>
  <c r="BK140"/>
  <c r="BK128"/>
  <c r="BK141"/>
  <c r="J128"/>
  <c i="8" r="BK131"/>
  <c r="J143"/>
  <c r="J139"/>
  <c r="BK133"/>
  <c r="J134"/>
  <c i="9" r="J138"/>
  <c r="BK135"/>
  <c r="BK130"/>
  <c r="BK138"/>
  <c r="J155"/>
  <c r="BK151"/>
  <c r="BK141"/>
  <c r="J141"/>
  <c i="10" r="F36"/>
  <c i="1" r="BA108"/>
  <c i="11" r="BK130"/>
  <c i="13" r="J198"/>
  <c r="J179"/>
  <c r="BK156"/>
  <c r="J162"/>
  <c r="BK146"/>
  <c r="J137"/>
  <c r="J151"/>
  <c r="BK149"/>
  <c i="14" r="BK131"/>
  <c i="15" r="J152"/>
  <c r="J192"/>
  <c r="J142"/>
  <c r="BK171"/>
  <c r="BK204"/>
  <c r="BK153"/>
  <c r="J155"/>
  <c i="17" r="J227"/>
  <c r="J147"/>
  <c i="20" r="BK137"/>
  <c i="22" r="J140"/>
  <c r="BK181"/>
  <c i="2" r="BK149"/>
  <c r="BK183"/>
  <c r="BK188"/>
  <c r="BK155"/>
  <c r="BK178"/>
  <c r="BK171"/>
  <c r="BK161"/>
  <c r="J181"/>
  <c r="BK152"/>
  <c r="J130"/>
  <c r="J176"/>
  <c r="J168"/>
  <c r="J162"/>
  <c r="J156"/>
  <c r="BK135"/>
  <c i="3" r="BK175"/>
  <c r="J156"/>
  <c r="J180"/>
  <c r="J174"/>
  <c r="J170"/>
  <c r="BK158"/>
  <c r="BK152"/>
  <c r="BK174"/>
  <c r="J175"/>
  <c r="BK131"/>
  <c i="4" r="J147"/>
  <c r="J152"/>
  <c r="J137"/>
  <c r="J136"/>
  <c i="5" r="J140"/>
  <c r="BK149"/>
  <c r="BK143"/>
  <c r="BK146"/>
  <c r="J143"/>
  <c r="BK142"/>
  <c i="6" r="BK141"/>
  <c r="J133"/>
  <c r="BK133"/>
  <c i="7" r="BK136"/>
  <c r="BK132"/>
  <c r="J130"/>
  <c i="8" r="BK140"/>
  <c r="J136"/>
  <c i="9" r="J139"/>
  <c r="BK144"/>
  <c i="11" r="BK138"/>
  <c r="J142"/>
  <c r="J130"/>
  <c i="12" r="J133"/>
  <c r="BK133"/>
  <c i="13" r="J200"/>
  <c r="BK180"/>
  <c r="BK198"/>
  <c r="BK158"/>
  <c i="15" r="J148"/>
  <c r="J233"/>
  <c i="16" r="J135"/>
  <c i="17" r="BK191"/>
  <c r="BK162"/>
  <c r="J222"/>
  <c i="20" r="BK156"/>
  <c r="BK175"/>
  <c r="BK167"/>
  <c i="22" r="J168"/>
  <c r="BK171"/>
  <c r="BK169"/>
  <c r="BK183"/>
  <c r="BK150"/>
  <c r="J166"/>
  <c r="J147"/>
  <c r="BK167"/>
  <c r="BK161"/>
  <c i="23" r="J133"/>
  <c i="2" r="J150"/>
  <c r="J187"/>
  <c i="1" r="AS114"/>
  <c i="2" r="BK174"/>
  <c r="BK162"/>
  <c r="J178"/>
  <c r="BK150"/>
  <c r="J134"/>
  <c r="J161"/>
  <c r="J172"/>
  <c r="J159"/>
  <c r="J149"/>
  <c r="BK134"/>
  <c i="1" r="AS106"/>
  <c i="3" r="J159"/>
  <c r="BK142"/>
  <c r="J142"/>
  <c r="J149"/>
  <c r="J136"/>
  <c r="J141"/>
  <c r="BK137"/>
  <c r="BK161"/>
  <c i="4" r="BK144"/>
  <c i="5" r="J137"/>
  <c r="J132"/>
  <c r="BK145"/>
  <c r="BK140"/>
  <c r="BK154"/>
  <c r="BK138"/>
  <c r="J141"/>
  <c i="6" r="J143"/>
  <c r="BK131"/>
  <c r="BK130"/>
  <c i="7" r="BK127"/>
  <c r="BK138"/>
  <c i="8" r="J137"/>
  <c r="BK137"/>
  <c r="BK136"/>
  <c r="BK139"/>
  <c i="9" r="J136"/>
  <c r="J151"/>
  <c r="BK137"/>
  <c r="J130"/>
  <c r="J143"/>
  <c i="11" r="BK141"/>
  <c r="BK133"/>
  <c r="J136"/>
  <c r="J134"/>
  <c i="12" r="J130"/>
  <c i="13" r="BK197"/>
  <c r="BK143"/>
  <c r="J197"/>
  <c r="BK192"/>
  <c r="J156"/>
  <c r="BK137"/>
  <c r="BK166"/>
  <c r="BK189"/>
  <c r="BK188"/>
  <c r="J187"/>
  <c r="J185"/>
  <c r="J184"/>
  <c r="J182"/>
  <c r="J181"/>
  <c r="J180"/>
  <c r="J178"/>
  <c r="J176"/>
  <c r="J168"/>
  <c r="J166"/>
  <c r="BK150"/>
  <c r="J149"/>
  <c r="J189"/>
  <c r="BK187"/>
  <c r="BK182"/>
  <c r="J144"/>
  <c i="14" r="BK133"/>
  <c i="15" r="J177"/>
  <c r="BK232"/>
  <c r="J205"/>
  <c r="BK200"/>
  <c r="BK159"/>
  <c r="J181"/>
  <c r="J151"/>
  <c r="J173"/>
  <c r="BK144"/>
  <c r="J206"/>
  <c r="BK180"/>
  <c r="J171"/>
  <c r="J169"/>
  <c r="BK208"/>
  <c r="J159"/>
  <c r="J214"/>
  <c r="BK187"/>
  <c r="J165"/>
  <c r="BK219"/>
  <c r="BK164"/>
  <c r="BK140"/>
  <c i="17" r="BK224"/>
  <c i="20" r="BK148"/>
  <c r="J147"/>
  <c r="J152"/>
  <c r="J142"/>
  <c i="21" r="J133"/>
  <c i="22" r="J163"/>
  <c r="J181"/>
  <c r="J141"/>
  <c r="BK188"/>
  <c r="J156"/>
  <c r="J155"/>
  <c r="BK177"/>
  <c r="BK182"/>
  <c r="J164"/>
  <c r="BK163"/>
  <c i="23" r="BK135"/>
  <c i="2" r="J188"/>
  <c r="BK190"/>
  <c r="BK159"/>
  <c r="BK176"/>
  <c r="J167"/>
  <c i="1" r="AS104"/>
  <c i="2" r="J136"/>
  <c r="J146"/>
  <c r="BK140"/>
  <c r="J163"/>
  <c r="J170"/>
  <c r="BK158"/>
  <c r="J144"/>
  <c r="BK136"/>
  <c r="BK144"/>
  <c i="3" r="J161"/>
  <c r="J146"/>
  <c r="J140"/>
  <c r="J143"/>
  <c r="BK165"/>
  <c r="BK147"/>
  <c i="4" r="J151"/>
  <c r="J150"/>
  <c r="J139"/>
  <c i="5" r="J153"/>
  <c r="J150"/>
  <c r="BK136"/>
  <c r="J147"/>
  <c r="J136"/>
  <c i="6" r="BK137"/>
  <c r="BK138"/>
  <c r="J131"/>
  <c i="7" r="J137"/>
  <c r="BK139"/>
  <c i="8" r="J141"/>
  <c r="J131"/>
  <c r="J140"/>
  <c i="9" r="J131"/>
  <c r="J145"/>
  <c r="BK134"/>
  <c r="J142"/>
  <c i="11" r="BK132"/>
  <c r="J143"/>
  <c i="13" r="J157"/>
  <c i="15" r="BK145"/>
  <c r="BK203"/>
  <c r="BK178"/>
  <c r="J223"/>
  <c r="BK223"/>
  <c r="BK182"/>
  <c r="J150"/>
  <c r="J194"/>
  <c r="BK169"/>
  <c i="16" r="BK133"/>
  <c r="J133"/>
  <c i="17" r="BK195"/>
  <c r="BK185"/>
  <c r="BK236"/>
  <c r="J219"/>
  <c r="J176"/>
  <c r="J225"/>
  <c r="J167"/>
  <c r="J223"/>
  <c i="20" r="BK147"/>
  <c r="J183"/>
  <c r="J145"/>
  <c i="21" r="J135"/>
  <c i="22" r="BK149"/>
  <c r="J143"/>
  <c r="BK170"/>
  <c r="J171"/>
  <c r="BK154"/>
  <c r="J138"/>
  <c r="BK176"/>
  <c r="J152"/>
  <c r="BK160"/>
  <c i="2" r="BK194"/>
  <c r="BK186"/>
  <c r="J189"/>
  <c r="BK160"/>
  <c r="BK139"/>
  <c r="BK169"/>
  <c i="3" r="J133"/>
  <c r="BK177"/>
  <c r="BK179"/>
  <c i="4" r="BK153"/>
  <c r="J148"/>
  <c r="BK134"/>
  <c i="5" r="J135"/>
  <c r="J142"/>
  <c r="BK141"/>
  <c r="BK134"/>
  <c i="6" r="BK136"/>
  <c i="7" r="J133"/>
  <c r="J134"/>
  <c r="BK131"/>
  <c i="8" r="BK143"/>
  <c r="BK141"/>
  <c i="9" r="J137"/>
  <c r="BK143"/>
  <c r="BK133"/>
  <c r="J152"/>
  <c r="J146"/>
  <c i="11" r="J128"/>
  <c r="J132"/>
  <c i="12" r="BK132"/>
  <c i="13" r="J140"/>
  <c r="BK175"/>
  <c r="J150"/>
  <c r="BK164"/>
  <c i="15" r="BK188"/>
  <c r="BK195"/>
  <c r="J146"/>
  <c r="J229"/>
  <c r="BK199"/>
  <c r="BK233"/>
  <c r="J188"/>
  <c r="BK147"/>
  <c i="16" r="J132"/>
  <c i="17" r="BK181"/>
  <c r="J235"/>
  <c r="J184"/>
  <c r="BK169"/>
  <c r="BK166"/>
  <c i="20" r="J159"/>
  <c r="BK172"/>
  <c r="BK177"/>
  <c r="J164"/>
  <c i="21" r="BK133"/>
  <c i="22" r="J182"/>
  <c r="J174"/>
  <c r="J176"/>
  <c r="J161"/>
  <c r="BK155"/>
  <c r="J157"/>
  <c r="BK175"/>
  <c r="BK159"/>
  <c r="BK158"/>
  <c i="23" r="BK133"/>
  <c i="2" r="J192"/>
  <c r="J173"/>
  <c r="J182"/>
  <c i="1" r="AS121"/>
  <c i="2" r="BK137"/>
  <c r="BK145"/>
  <c r="BK175"/>
  <c r="BK147"/>
  <c r="BK138"/>
  <c i="1" r="AS98"/>
  <c i="3" r="J182"/>
  <c r="BK164"/>
  <c r="J176"/>
  <c r="BK166"/>
  <c r="BK141"/>
  <c r="J144"/>
  <c r="BK182"/>
  <c r="BK155"/>
  <c r="J163"/>
  <c r="J177"/>
  <c r="BK154"/>
  <c r="BK140"/>
  <c i="4" r="J149"/>
  <c r="J143"/>
  <c r="BK151"/>
  <c r="BK143"/>
  <c r="J140"/>
  <c i="5" r="J139"/>
  <c r="BK151"/>
  <c r="BK144"/>
  <c r="J130"/>
  <c r="BK148"/>
  <c r="J144"/>
  <c r="J134"/>
  <c r="BK130"/>
  <c i="6" r="J144"/>
  <c r="BK143"/>
  <c r="BK134"/>
  <c r="J135"/>
  <c i="7" r="J135"/>
  <c r="J139"/>
  <c i="9" r="J154"/>
  <c r="J156"/>
  <c r="BK136"/>
  <c r="BK146"/>
  <c r="BK154"/>
  <c r="BK152"/>
  <c i="10" r="BK121"/>
  <c i="11" r="BK142"/>
  <c r="BK143"/>
  <c r="J138"/>
  <c r="BK137"/>
  <c r="J139"/>
  <c r="J137"/>
  <c r="BK136"/>
  <c i="12" r="J127"/>
  <c r="J132"/>
  <c r="J129"/>
  <c i="13" r="J160"/>
  <c r="BK191"/>
  <c r="J177"/>
  <c r="J173"/>
  <c r="J199"/>
  <c r="J159"/>
  <c r="BK161"/>
  <c r="J147"/>
  <c r="BK177"/>
  <c r="BK172"/>
  <c r="J153"/>
  <c r="BK147"/>
  <c r="J188"/>
  <c r="BK151"/>
  <c i="14" r="J131"/>
  <c i="15" r="BK172"/>
  <c r="BK231"/>
  <c r="J202"/>
  <c r="J185"/>
  <c r="BK190"/>
  <c r="J227"/>
  <c r="J226"/>
  <c r="BK201"/>
  <c r="BK194"/>
  <c r="BK143"/>
  <c r="BK209"/>
  <c r="BK154"/>
  <c r="BK183"/>
  <c r="J172"/>
  <c i="20" r="BK176"/>
  <c i="22" r="BK152"/>
  <c r="J165"/>
  <c r="J172"/>
  <c r="BK174"/>
  <c i="23" r="J131"/>
  <c i="3" l="1" r="R173"/>
  <c i="4" r="BK135"/>
  <c r="J135"/>
  <c r="J103"/>
  <c r="R145"/>
  <c i="5" r="BK129"/>
  <c r="BK128"/>
  <c r="J128"/>
  <c r="J101"/>
  <c i="8" r="P129"/>
  <c r="P128"/>
  <c r="P127"/>
  <c i="1" r="AU105"/>
  <c i="9" r="R129"/>
  <c r="R128"/>
  <c i="13" r="BK163"/>
  <c r="J163"/>
  <c r="J104"/>
  <c r="BK183"/>
  <c r="J183"/>
  <c r="J107"/>
  <c r="T194"/>
  <c r="T193"/>
  <c i="15" r="BK179"/>
  <c r="J179"/>
  <c r="J105"/>
  <c r="T197"/>
  <c r="BK221"/>
  <c r="J221"/>
  <c r="J110"/>
  <c i="18" r="P141"/>
  <c i="20" r="BK146"/>
  <c r="J146"/>
  <c r="J106"/>
  <c i="2" r="R184"/>
  <c i="3" r="BK151"/>
  <c r="BK130"/>
  <c r="J130"/>
  <c r="J102"/>
  <c i="4" r="T141"/>
  <c i="6" r="R129"/>
  <c r="R128"/>
  <c r="R127"/>
  <c i="7" r="P126"/>
  <c r="P125"/>
  <c i="1" r="AU103"/>
  <c i="9" r="BK129"/>
  <c r="J129"/>
  <c r="J102"/>
  <c i="13" r="R169"/>
  <c i="15" r="R138"/>
  <c r="P197"/>
  <c i="17" r="BK158"/>
  <c r="J158"/>
  <c r="J103"/>
  <c r="R192"/>
  <c r="P218"/>
  <c i="18" r="P129"/>
  <c r="P128"/>
  <c r="P127"/>
  <c i="1" r="AU123"/>
  <c i="20" r="R173"/>
  <c i="22" r="BK153"/>
  <c r="J153"/>
  <c r="J107"/>
  <c i="3" r="T173"/>
  <c i="4" r="P135"/>
  <c r="P131"/>
  <c r="P141"/>
  <c i="8" r="BK129"/>
  <c r="J129"/>
  <c r="J102"/>
  <c i="12" r="T126"/>
  <c r="T123"/>
  <c i="13" r="P136"/>
  <c r="R174"/>
  <c i="15" r="R179"/>
  <c r="T207"/>
  <c r="T221"/>
  <c i="17" r="BK171"/>
  <c r="J171"/>
  <c r="J104"/>
  <c r="T182"/>
  <c r="T192"/>
  <c r="R196"/>
  <c r="R229"/>
  <c r="R228"/>
  <c i="20" r="R146"/>
  <c i="8" r="T129"/>
  <c r="T128"/>
  <c r="T127"/>
  <c i="15" r="BK168"/>
  <c r="J168"/>
  <c r="J104"/>
  <c r="R207"/>
  <c r="BK225"/>
  <c r="J225"/>
  <c r="J112"/>
  <c i="16" r="T131"/>
  <c r="T130"/>
  <c r="T129"/>
  <c i="17" r="T138"/>
  <c r="BK182"/>
  <c r="J182"/>
  <c r="J105"/>
  <c r="P192"/>
  <c r="BK196"/>
  <c r="J196"/>
  <c r="J107"/>
  <c r="T218"/>
  <c i="22" r="P148"/>
  <c i="9" r="P129"/>
  <c r="P128"/>
  <c i="12" r="BK126"/>
  <c r="J126"/>
  <c r="J101"/>
  <c i="13" r="P152"/>
  <c r="BK194"/>
  <c r="J194"/>
  <c r="J110"/>
  <c i="15" r="T160"/>
  <c r="BK193"/>
  <c r="J193"/>
  <c r="J106"/>
  <c r="R225"/>
  <c r="R224"/>
  <c i="17" r="R138"/>
  <c i="20" r="T140"/>
  <c i="22" r="P139"/>
  <c r="P136"/>
  <c r="P135"/>
  <c i="1" r="AU131"/>
  <c i="2" r="P184"/>
  <c i="3" r="T151"/>
  <c r="T130"/>
  <c r="T129"/>
  <c r="T128"/>
  <c i="4" r="T145"/>
  <c i="5" r="T129"/>
  <c r="T128"/>
  <c i="6" r="P129"/>
  <c r="P128"/>
  <c r="P127"/>
  <c i="1" r="AU102"/>
  <c i="12" r="R126"/>
  <c r="R123"/>
  <c i="13" r="T163"/>
  <c r="P183"/>
  <c i="15" r="R160"/>
  <c r="T215"/>
  <c i="17" r="T158"/>
  <c r="R201"/>
  <c r="P229"/>
  <c r="P228"/>
  <c i="18" r="BK129"/>
  <c r="J129"/>
  <c r="J102"/>
  <c i="20" r="P146"/>
  <c i="22" r="BK148"/>
  <c r="J148"/>
  <c r="J105"/>
  <c i="2" r="BK129"/>
  <c r="BK128"/>
  <c i="4" r="P145"/>
  <c i="5" r="R129"/>
  <c r="R128"/>
  <c i="11" r="T126"/>
  <c r="T125"/>
  <c i="13" r="T169"/>
  <c r="R194"/>
  <c r="R193"/>
  <c i="15" r="P138"/>
  <c r="BK197"/>
  <c r="J197"/>
  <c r="J107"/>
  <c r="R215"/>
  <c i="18" r="T129"/>
  <c r="T128"/>
  <c i="22" r="BK139"/>
  <c r="J139"/>
  <c r="J103"/>
  <c i="2" r="P129"/>
  <c r="P128"/>
  <c r="P127"/>
  <c i="1" r="AU97"/>
  <c i="3" r="R151"/>
  <c r="R130"/>
  <c r="R129"/>
  <c r="R128"/>
  <c i="7" r="T126"/>
  <c r="T125"/>
  <c i="8" r="R129"/>
  <c r="R128"/>
  <c r="R127"/>
  <c i="9" r="BK150"/>
  <c r="J150"/>
  <c r="J103"/>
  <c r="P150"/>
  <c i="13" r="T136"/>
  <c r="BK169"/>
  <c r="J169"/>
  <c r="J105"/>
  <c r="BK190"/>
  <c r="J190"/>
  <c r="J108"/>
  <c i="15" r="P179"/>
  <c r="BK207"/>
  <c r="J207"/>
  <c r="J108"/>
  <c r="P221"/>
  <c i="17" r="R171"/>
  <c r="T196"/>
  <c i="20" r="T146"/>
  <c i="22" r="R148"/>
  <c i="4" r="BK145"/>
  <c r="J145"/>
  <c r="J105"/>
  <c i="6" r="BK129"/>
  <c r="J129"/>
  <c r="J102"/>
  <c i="7" r="R126"/>
  <c r="R125"/>
  <c i="13" r="BK136"/>
  <c r="J136"/>
  <c r="J102"/>
  <c r="R163"/>
  <c r="T183"/>
  <c i="15" r="T138"/>
  <c r="R193"/>
  <c i="17" r="P158"/>
  <c r="BK201"/>
  <c r="J201"/>
  <c r="J108"/>
  <c i="18" r="T141"/>
  <c i="3" r="BK173"/>
  <c r="J173"/>
  <c r="J104"/>
  <c i="4" r="R141"/>
  <c i="5" r="R152"/>
  <c i="9" r="T129"/>
  <c r="T128"/>
  <c i="11" r="P126"/>
  <c r="P125"/>
  <c i="1" r="AU110"/>
  <c i="13" r="R152"/>
  <c r="P174"/>
  <c r="T190"/>
  <c i="15" r="P160"/>
  <c i="17" r="T171"/>
  <c r="BK192"/>
  <c r="J192"/>
  <c r="J106"/>
  <c r="R218"/>
  <c i="20" r="P143"/>
  <c i="22" r="T145"/>
  <c r="BK178"/>
  <c r="J178"/>
  <c r="J108"/>
  <c i="2" r="T184"/>
  <c i="4" r="BK141"/>
  <c r="J141"/>
  <c r="J104"/>
  <c i="5" r="T152"/>
  <c i="12" r="P126"/>
  <c r="P123"/>
  <c i="1" r="AU111"/>
  <c i="15" r="T168"/>
  <c r="R197"/>
  <c r="R221"/>
  <c i="20" r="T143"/>
  <c i="22" r="T153"/>
  <c i="2" r="BK184"/>
  <c r="J184"/>
  <c r="J103"/>
  <c i="3" r="P173"/>
  <c i="4" r="T135"/>
  <c r="T131"/>
  <c r="T130"/>
  <c r="T129"/>
  <c i="5" r="P129"/>
  <c r="P128"/>
  <c i="6" r="T129"/>
  <c r="T128"/>
  <c r="T127"/>
  <c i="13" r="T152"/>
  <c r="T174"/>
  <c r="P194"/>
  <c r="P193"/>
  <c i="15" r="BK138"/>
  <c r="J138"/>
  <c r="J102"/>
  <c r="T179"/>
  <c r="P207"/>
  <c r="P225"/>
  <c r="P224"/>
  <c i="16" r="P131"/>
  <c r="P130"/>
  <c r="P129"/>
  <c i="1" r="AU120"/>
  <c i="17" r="BK138"/>
  <c r="P182"/>
  <c r="BK218"/>
  <c r="J218"/>
  <c r="J109"/>
  <c i="20" r="T173"/>
  <c i="22" r="P153"/>
  <c i="4" r="R135"/>
  <c r="R131"/>
  <c r="R130"/>
  <c r="R129"/>
  <c i="11" r="BK126"/>
  <c r="J126"/>
  <c r="J101"/>
  <c i="13" r="R136"/>
  <c r="BK174"/>
  <c r="J174"/>
  <c r="J106"/>
  <c r="P190"/>
  <c i="15" r="BK160"/>
  <c r="J160"/>
  <c r="J103"/>
  <c r="T193"/>
  <c r="T225"/>
  <c r="T224"/>
  <c i="17" r="P171"/>
  <c r="T201"/>
  <c r="T229"/>
  <c r="T228"/>
  <c i="18" r="BK141"/>
  <c r="J141"/>
  <c r="J103"/>
  <c i="20" r="BK140"/>
  <c r="J140"/>
  <c r="J104"/>
  <c r="BK143"/>
  <c r="J143"/>
  <c r="J105"/>
  <c r="BK173"/>
  <c r="J173"/>
  <c r="J107"/>
  <c i="22" r="R153"/>
  <c i="11" r="R126"/>
  <c r="R125"/>
  <c i="13" r="BK152"/>
  <c r="J152"/>
  <c r="J103"/>
  <c r="P169"/>
  <c r="R190"/>
  <c i="16" r="R131"/>
  <c r="R130"/>
  <c r="R129"/>
  <c i="17" r="P138"/>
  <c r="R182"/>
  <c r="P196"/>
  <c i="18" r="R141"/>
  <c i="20" r="R140"/>
  <c r="R135"/>
  <c r="R134"/>
  <c r="R143"/>
  <c i="22" r="T139"/>
  <c r="T136"/>
  <c r="T135"/>
  <c r="P145"/>
  <c r="T148"/>
  <c r="R178"/>
  <c i="2" r="R129"/>
  <c r="R128"/>
  <c r="R127"/>
  <c i="5" r="P152"/>
  <c i="7" r="BK126"/>
  <c r="BK125"/>
  <c r="J125"/>
  <c r="J100"/>
  <c i="9" r="R150"/>
  <c i="15" r="P168"/>
  <c r="P215"/>
  <c i="17" r="R158"/>
  <c r="P201"/>
  <c r="BK229"/>
  <c r="BK228"/>
  <c r="J228"/>
  <c r="J111"/>
  <c i="18" r="R129"/>
  <c r="R128"/>
  <c r="R127"/>
  <c i="20" r="P140"/>
  <c r="P135"/>
  <c r="P134"/>
  <c i="1" r="AU127"/>
  <c i="22" r="R139"/>
  <c r="R136"/>
  <c r="R135"/>
  <c r="R145"/>
  <c r="T178"/>
  <c i="2" r="T129"/>
  <c r="T128"/>
  <c r="T127"/>
  <c i="3" r="P151"/>
  <c r="P130"/>
  <c r="P129"/>
  <c r="P128"/>
  <c i="1" r="AU99"/>
  <c i="5" r="BK152"/>
  <c r="J152"/>
  <c r="J103"/>
  <c i="9" r="T150"/>
  <c i="13" r="P163"/>
  <c r="R183"/>
  <c i="15" r="R168"/>
  <c r="P193"/>
  <c r="BK215"/>
  <c r="J215"/>
  <c r="J109"/>
  <c i="16" r="BK131"/>
  <c r="J131"/>
  <c r="J102"/>
  <c i="20" r="P173"/>
  <c i="22" r="BK145"/>
  <c r="J145"/>
  <c r="J104"/>
  <c r="P178"/>
  <c i="6" r="BK145"/>
  <c r="J145"/>
  <c r="J103"/>
  <c i="16" r="BK134"/>
  <c r="J134"/>
  <c r="J103"/>
  <c i="19" r="BK130"/>
  <c r="J130"/>
  <c r="J102"/>
  <c r="BK134"/>
  <c r="J134"/>
  <c r="J104"/>
  <c i="21" r="BK134"/>
  <c r="J134"/>
  <c r="J104"/>
  <c i="22" r="BK151"/>
  <c r="J151"/>
  <c r="J106"/>
  <c i="20" r="BK182"/>
  <c r="J182"/>
  <c r="J110"/>
  <c i="8" r="BK144"/>
  <c r="J144"/>
  <c r="J103"/>
  <c i="17" r="BK226"/>
  <c r="J226"/>
  <c r="J110"/>
  <c i="14" r="BK130"/>
  <c r="J130"/>
  <c r="J102"/>
  <c i="21" r="BK130"/>
  <c r="J130"/>
  <c r="J102"/>
  <c i="16" r="BK138"/>
  <c r="J138"/>
  <c r="J105"/>
  <c i="20" r="BK179"/>
  <c r="J179"/>
  <c r="J108"/>
  <c r="BK136"/>
  <c r="J136"/>
  <c r="J102"/>
  <c i="14" r="BK134"/>
  <c r="J134"/>
  <c r="J104"/>
  <c i="16" r="BK136"/>
  <c r="J136"/>
  <c r="J104"/>
  <c i="19" r="BK132"/>
  <c r="J132"/>
  <c r="J103"/>
  <c i="21" r="BK132"/>
  <c r="J132"/>
  <c r="J103"/>
  <c i="22" r="BK137"/>
  <c r="J137"/>
  <c r="J102"/>
  <c r="BK184"/>
  <c r="J184"/>
  <c r="J109"/>
  <c i="10" r="BK120"/>
  <c r="J120"/>
  <c r="J98"/>
  <c i="22" r="BK187"/>
  <c r="J187"/>
  <c r="J111"/>
  <c i="14" r="BK132"/>
  <c r="J132"/>
  <c r="J103"/>
  <c i="20" r="BK138"/>
  <c r="J138"/>
  <c r="J103"/>
  <c i="23" r="BK130"/>
  <c r="J130"/>
  <c r="J102"/>
  <c r="BK132"/>
  <c r="J132"/>
  <c r="J103"/>
  <c r="BK134"/>
  <c r="J134"/>
  <c r="J104"/>
  <c r="BE135"/>
  <c r="E85"/>
  <c r="J93"/>
  <c r="F125"/>
  <c r="BE133"/>
  <c r="BE131"/>
  <c i="22" r="BE144"/>
  <c r="BE146"/>
  <c r="BE149"/>
  <c r="F132"/>
  <c r="BE147"/>
  <c r="BE156"/>
  <c r="BE180"/>
  <c r="BE183"/>
  <c r="BE138"/>
  <c r="BE162"/>
  <c r="BE167"/>
  <c r="BE159"/>
  <c r="BE161"/>
  <c r="BE172"/>
  <c r="BE185"/>
  <c r="BE163"/>
  <c r="BE181"/>
  <c r="J129"/>
  <c r="BE152"/>
  <c r="BE173"/>
  <c r="BE182"/>
  <c r="BE141"/>
  <c r="BE188"/>
  <c r="E121"/>
  <c r="BE143"/>
  <c r="BE154"/>
  <c r="BE169"/>
  <c r="BE179"/>
  <c r="BE140"/>
  <c r="BE155"/>
  <c r="BE158"/>
  <c r="BE168"/>
  <c r="BE177"/>
  <c r="BE150"/>
  <c r="BE174"/>
  <c r="BE157"/>
  <c r="BE160"/>
  <c r="BE170"/>
  <c r="BE175"/>
  <c r="BE142"/>
  <c r="BE164"/>
  <c r="BE165"/>
  <c r="BE166"/>
  <c r="BE171"/>
  <c r="BE176"/>
  <c i="20" r="BK135"/>
  <c r="J135"/>
  <c r="J101"/>
  <c i="21" r="F125"/>
  <c r="BE133"/>
  <c r="BE135"/>
  <c r="J93"/>
  <c r="E85"/>
  <c r="BE131"/>
  <c i="20" r="BE165"/>
  <c r="BE178"/>
  <c r="BE161"/>
  <c r="BE170"/>
  <c r="BE177"/>
  <c r="J93"/>
  <c r="BE148"/>
  <c r="BE151"/>
  <c r="BE153"/>
  <c r="BE154"/>
  <c r="BE157"/>
  <c r="BE174"/>
  <c r="BE145"/>
  <c r="BE142"/>
  <c r="BE149"/>
  <c r="BE152"/>
  <c r="BE183"/>
  <c r="E85"/>
  <c r="BE141"/>
  <c r="BE150"/>
  <c r="BE156"/>
  <c r="BE158"/>
  <c r="BE176"/>
  <c r="BE139"/>
  <c r="BE155"/>
  <c r="BE159"/>
  <c r="BE180"/>
  <c r="BE163"/>
  <c r="BE172"/>
  <c r="BE175"/>
  <c r="BE144"/>
  <c r="BE147"/>
  <c r="BE164"/>
  <c r="BE160"/>
  <c r="BE162"/>
  <c r="BE167"/>
  <c r="F96"/>
  <c r="BE168"/>
  <c r="BE137"/>
  <c r="BE166"/>
  <c r="BE171"/>
  <c r="BE169"/>
  <c i="19" r="J93"/>
  <c r="BE135"/>
  <c r="F125"/>
  <c i="18" r="BK128"/>
  <c r="J128"/>
  <c r="J101"/>
  <c i="19" r="E114"/>
  <c r="BE131"/>
  <c r="BE133"/>
  <c i="18" r="J121"/>
  <c r="BE131"/>
  <c r="BE132"/>
  <c r="BE133"/>
  <c r="BE134"/>
  <c i="17" r="J138"/>
  <c r="J102"/>
  <c i="18" r="E85"/>
  <c r="F124"/>
  <c r="BE137"/>
  <c r="BE143"/>
  <c i="17" r="J229"/>
  <c r="J112"/>
  <c i="18" r="BE135"/>
  <c r="BE138"/>
  <c r="BE136"/>
  <c r="BE140"/>
  <c r="BE142"/>
  <c r="BE139"/>
  <c r="BE130"/>
  <c i="17" r="J130"/>
  <c r="BE173"/>
  <c r="BE144"/>
  <c r="BE146"/>
  <c r="BE161"/>
  <c r="BE227"/>
  <c r="BE153"/>
  <c r="BE143"/>
  <c r="BE154"/>
  <c r="BE162"/>
  <c r="BE211"/>
  <c r="BE212"/>
  <c r="BE213"/>
  <c r="BE214"/>
  <c r="BE219"/>
  <c r="BE139"/>
  <c r="BE145"/>
  <c r="BE149"/>
  <c r="BE166"/>
  <c r="BE175"/>
  <c r="BE140"/>
  <c r="BE148"/>
  <c r="BE156"/>
  <c r="BE163"/>
  <c r="BE168"/>
  <c r="BE176"/>
  <c r="BE180"/>
  <c r="BE188"/>
  <c r="BE197"/>
  <c r="BE202"/>
  <c i="16" r="BK130"/>
  <c r="BK129"/>
  <c r="J129"/>
  <c r="J100"/>
  <c i="17" r="F96"/>
  <c r="BE172"/>
  <c r="BE179"/>
  <c r="BE187"/>
  <c r="BE198"/>
  <c r="BE150"/>
  <c r="BE151"/>
  <c r="BE155"/>
  <c r="BE174"/>
  <c r="BE185"/>
  <c r="BE199"/>
  <c r="BE204"/>
  <c r="BE205"/>
  <c r="BE206"/>
  <c r="BE207"/>
  <c r="BE210"/>
  <c r="BE216"/>
  <c r="BE221"/>
  <c r="BE222"/>
  <c r="BE223"/>
  <c r="BE224"/>
  <c r="E122"/>
  <c r="BE141"/>
  <c r="BE167"/>
  <c r="BE169"/>
  <c r="BE181"/>
  <c r="BE190"/>
  <c r="BE191"/>
  <c r="BE195"/>
  <c r="BE203"/>
  <c r="BE208"/>
  <c r="BE209"/>
  <c r="BE215"/>
  <c r="BE217"/>
  <c r="BE159"/>
  <c r="BE178"/>
  <c r="BE183"/>
  <c r="BE194"/>
  <c r="BE200"/>
  <c r="BE147"/>
  <c r="BE164"/>
  <c r="BE170"/>
  <c r="BE177"/>
  <c r="BE186"/>
  <c r="BE189"/>
  <c r="BE142"/>
  <c r="BE152"/>
  <c r="BE157"/>
  <c r="BE165"/>
  <c r="BE234"/>
  <c r="BE184"/>
  <c r="BE220"/>
  <c r="BE232"/>
  <c r="BE233"/>
  <c r="BE235"/>
  <c r="BE236"/>
  <c r="BE160"/>
  <c r="BE193"/>
  <c r="BE225"/>
  <c r="BE230"/>
  <c r="BE231"/>
  <c i="15" r="BK137"/>
  <c r="J137"/>
  <c r="J101"/>
  <c i="16" r="J93"/>
  <c r="F96"/>
  <c r="BE137"/>
  <c r="E85"/>
  <c r="BE133"/>
  <c r="BE135"/>
  <c r="BE139"/>
  <c r="BE132"/>
  <c i="15" r="E122"/>
  <c r="BE140"/>
  <c r="BE144"/>
  <c r="BE157"/>
  <c r="BE191"/>
  <c r="BE198"/>
  <c r="BE205"/>
  <c r="BE222"/>
  <c r="BE231"/>
  <c r="BE146"/>
  <c r="BE152"/>
  <c r="BE201"/>
  <c r="BE223"/>
  <c r="BE228"/>
  <c r="BE232"/>
  <c r="BE148"/>
  <c r="BE155"/>
  <c r="BE165"/>
  <c r="BE185"/>
  <c r="BE208"/>
  <c r="BE230"/>
  <c r="BE139"/>
  <c r="BE147"/>
  <c r="BE163"/>
  <c r="BE169"/>
  <c r="BE184"/>
  <c r="BE213"/>
  <c r="BE219"/>
  <c r="BE227"/>
  <c r="F133"/>
  <c r="BE150"/>
  <c r="BE158"/>
  <c r="BE170"/>
  <c r="BE173"/>
  <c r="BE183"/>
  <c r="BE229"/>
  <c r="BE142"/>
  <c r="BE206"/>
  <c r="BE226"/>
  <c r="BE141"/>
  <c r="BE172"/>
  <c r="BE199"/>
  <c r="BE212"/>
  <c r="BE220"/>
  <c r="BE233"/>
  <c r="J93"/>
  <c r="BE149"/>
  <c r="BE159"/>
  <c r="BE167"/>
  <c r="BE186"/>
  <c r="BE189"/>
  <c r="BE200"/>
  <c r="BE211"/>
  <c r="BE218"/>
  <c r="BE151"/>
  <c r="BE181"/>
  <c r="BE187"/>
  <c r="BE188"/>
  <c r="BE190"/>
  <c r="BE166"/>
  <c r="BE178"/>
  <c r="BE203"/>
  <c r="BE143"/>
  <c r="BE145"/>
  <c r="BE153"/>
  <c r="BE156"/>
  <c r="BE162"/>
  <c r="BE164"/>
  <c r="BE174"/>
  <c r="BE175"/>
  <c r="BE195"/>
  <c r="BE196"/>
  <c r="BE202"/>
  <c r="BE210"/>
  <c r="BE216"/>
  <c r="BE217"/>
  <c r="BE154"/>
  <c r="BE204"/>
  <c r="BE192"/>
  <c r="BE194"/>
  <c r="BE209"/>
  <c r="BE214"/>
  <c r="BE161"/>
  <c r="BE171"/>
  <c r="BE176"/>
  <c r="BE177"/>
  <c r="BE180"/>
  <c r="BE182"/>
  <c i="14" r="J96"/>
  <c r="E85"/>
  <c r="F125"/>
  <c r="BE133"/>
  <c i="13" r="BK193"/>
  <c r="J193"/>
  <c r="J109"/>
  <c i="14" r="J93"/>
  <c r="BE131"/>
  <c r="BE135"/>
  <c i="13" r="BE147"/>
  <c r="BE151"/>
  <c r="BE155"/>
  <c r="BE160"/>
  <c i="12" r="BK123"/>
  <c r="J123"/>
  <c r="J98"/>
  <c i="13" r="BE139"/>
  <c r="E85"/>
  <c r="BE146"/>
  <c r="BE165"/>
  <c r="BE157"/>
  <c r="BE164"/>
  <c r="BE175"/>
  <c r="BE180"/>
  <c r="BE188"/>
  <c r="BE192"/>
  <c r="BE178"/>
  <c r="BE185"/>
  <c r="BE191"/>
  <c r="J128"/>
  <c r="BE150"/>
  <c r="F96"/>
  <c r="BE137"/>
  <c r="BE140"/>
  <c r="BE141"/>
  <c r="BE154"/>
  <c r="BE158"/>
  <c r="BE159"/>
  <c r="BE173"/>
  <c r="BE142"/>
  <c r="BE149"/>
  <c r="BE153"/>
  <c r="BE195"/>
  <c r="BE143"/>
  <c r="BE148"/>
  <c r="BE161"/>
  <c r="BE166"/>
  <c r="BE138"/>
  <c r="BE168"/>
  <c r="BE196"/>
  <c r="J131"/>
  <c r="BE162"/>
  <c r="BE144"/>
  <c r="BE176"/>
  <c r="BE182"/>
  <c r="BE184"/>
  <c r="BE197"/>
  <c r="BE200"/>
  <c r="BE171"/>
  <c r="BE172"/>
  <c r="BE177"/>
  <c r="BE179"/>
  <c r="BE181"/>
  <c r="BE186"/>
  <c r="BE187"/>
  <c r="BE189"/>
  <c r="BE198"/>
  <c r="BE199"/>
  <c r="BE145"/>
  <c r="BE156"/>
  <c r="BE167"/>
  <c r="BE170"/>
  <c i="11" r="BK125"/>
  <c r="J125"/>
  <c i="12" r="J117"/>
  <c r="BE128"/>
  <c r="BE134"/>
  <c r="F94"/>
  <c r="BE129"/>
  <c r="E111"/>
  <c r="BE133"/>
  <c r="BE132"/>
  <c r="BE130"/>
  <c r="BE131"/>
  <c r="BE127"/>
  <c i="11" r="E85"/>
  <c r="BE129"/>
  <c r="BE131"/>
  <c r="BE132"/>
  <c r="BE141"/>
  <c r="F122"/>
  <c r="BE138"/>
  <c r="BE143"/>
  <c r="BE133"/>
  <c r="J93"/>
  <c r="BE135"/>
  <c r="BE128"/>
  <c r="BE130"/>
  <c r="BE134"/>
  <c r="BE142"/>
  <c r="BE137"/>
  <c r="BE140"/>
  <c r="BE127"/>
  <c r="BE136"/>
  <c r="BE139"/>
  <c i="10" r="E108"/>
  <c r="J114"/>
  <c r="BE121"/>
  <c r="F94"/>
  <c i="9" r="BE145"/>
  <c i="8" r="BK128"/>
  <c r="BK127"/>
  <c r="J127"/>
  <c i="9" r="BE142"/>
  <c r="BE151"/>
  <c r="BE131"/>
  <c r="BE133"/>
  <c r="BE149"/>
  <c r="E113"/>
  <c r="BE136"/>
  <c r="BE130"/>
  <c r="BE134"/>
  <c r="BE155"/>
  <c r="J93"/>
  <c r="BE132"/>
  <c r="BE138"/>
  <c r="BE147"/>
  <c r="F96"/>
  <c r="BE135"/>
  <c r="BE144"/>
  <c r="BE148"/>
  <c r="BE152"/>
  <c r="BE137"/>
  <c r="BE139"/>
  <c r="BE140"/>
  <c r="BE143"/>
  <c r="BE154"/>
  <c r="BE141"/>
  <c r="BE146"/>
  <c r="BE156"/>
  <c r="BE153"/>
  <c i="8" r="BE135"/>
  <c r="BE137"/>
  <c r="BE136"/>
  <c r="BE130"/>
  <c r="BE132"/>
  <c r="BE143"/>
  <c i="7" r="J126"/>
  <c r="J101"/>
  <c i="8" r="E85"/>
  <c r="BE142"/>
  <c r="J93"/>
  <c r="BE138"/>
  <c r="F124"/>
  <c r="BE131"/>
  <c r="BE145"/>
  <c r="BE134"/>
  <c r="BE139"/>
  <c r="BE140"/>
  <c r="BE141"/>
  <c r="BE133"/>
  <c i="7" r="BE135"/>
  <c i="6" r="BK128"/>
  <c r="J128"/>
  <c r="J101"/>
  <c i="7" r="F96"/>
  <c r="J119"/>
  <c r="BE128"/>
  <c r="BE129"/>
  <c r="BE131"/>
  <c r="BE133"/>
  <c r="BE136"/>
  <c r="BE138"/>
  <c r="BE139"/>
  <c r="E111"/>
  <c r="BE127"/>
  <c r="BE130"/>
  <c r="BE132"/>
  <c r="BE137"/>
  <c r="BE141"/>
  <c r="BE134"/>
  <c r="BE140"/>
  <c i="6" r="F124"/>
  <c r="BE132"/>
  <c i="5" r="J129"/>
  <c r="J102"/>
  <c i="6" r="BE135"/>
  <c i="5" r="BK127"/>
  <c r="J127"/>
  <c r="J100"/>
  <c i="6" r="E85"/>
  <c r="J121"/>
  <c r="BE130"/>
  <c r="BE131"/>
  <c r="BE133"/>
  <c r="BE134"/>
  <c r="BE136"/>
  <c r="BE138"/>
  <c r="BE139"/>
  <c r="BE137"/>
  <c r="BE142"/>
  <c r="BE143"/>
  <c r="BE144"/>
  <c r="BE146"/>
  <c r="BE140"/>
  <c r="BE141"/>
  <c i="5" r="BE134"/>
  <c r="BE132"/>
  <c r="BE143"/>
  <c r="BE133"/>
  <c r="BE142"/>
  <c r="F96"/>
  <c r="BE138"/>
  <c r="BE140"/>
  <c r="E113"/>
  <c r="J93"/>
  <c i="4" r="BK131"/>
  <c r="BK130"/>
  <c r="J130"/>
  <c r="J101"/>
  <c i="5" r="BE131"/>
  <c r="BE135"/>
  <c r="BE136"/>
  <c r="BE139"/>
  <c r="BE144"/>
  <c r="BE150"/>
  <c r="BE151"/>
  <c r="BE153"/>
  <c r="BE155"/>
  <c r="BE130"/>
  <c r="BE141"/>
  <c r="BE145"/>
  <c r="BE149"/>
  <c r="BE137"/>
  <c r="BE154"/>
  <c r="BE146"/>
  <c r="BE147"/>
  <c r="BE148"/>
  <c i="4" r="BE140"/>
  <c r="F126"/>
  <c r="BE133"/>
  <c r="BE142"/>
  <c r="BE132"/>
  <c r="BE136"/>
  <c r="E85"/>
  <c r="J123"/>
  <c r="BE137"/>
  <c i="3" r="BK129"/>
  <c r="J129"/>
  <c r="J101"/>
  <c r="J151"/>
  <c r="J103"/>
  <c i="4" r="BE146"/>
  <c r="BE148"/>
  <c r="BE149"/>
  <c r="BE151"/>
  <c r="BE150"/>
  <c r="BE152"/>
  <c r="BE138"/>
  <c r="BE139"/>
  <c r="BE144"/>
  <c r="BE147"/>
  <c r="BE153"/>
  <c r="BE134"/>
  <c r="BE143"/>
  <c i="2" r="J128"/>
  <c r="J101"/>
  <c i="3" r="E85"/>
  <c r="J93"/>
  <c r="BE140"/>
  <c r="BE149"/>
  <c r="BE150"/>
  <c r="BE153"/>
  <c r="BE166"/>
  <c r="BE172"/>
  <c r="BE178"/>
  <c r="BE133"/>
  <c r="BE135"/>
  <c r="BE137"/>
  <c r="BE138"/>
  <c r="BE157"/>
  <c r="BE161"/>
  <c r="BE175"/>
  <c r="BE176"/>
  <c r="BE163"/>
  <c r="BE174"/>
  <c r="F96"/>
  <c r="BE132"/>
  <c r="BE141"/>
  <c r="BE146"/>
  <c r="BE148"/>
  <c r="BE158"/>
  <c r="BE180"/>
  <c r="BE181"/>
  <c i="2" r="J129"/>
  <c r="J102"/>
  <c i="3" r="BE167"/>
  <c r="BE136"/>
  <c r="BE139"/>
  <c r="BE154"/>
  <c r="BE131"/>
  <c r="BE143"/>
  <c r="BE162"/>
  <c r="BE165"/>
  <c r="BE170"/>
  <c r="BE171"/>
  <c r="BE164"/>
  <c r="BE144"/>
  <c r="BE145"/>
  <c r="BE147"/>
  <c r="BE152"/>
  <c r="BE155"/>
  <c r="BE156"/>
  <c r="BE182"/>
  <c r="BE134"/>
  <c r="BE142"/>
  <c r="BE159"/>
  <c r="BE160"/>
  <c r="BE168"/>
  <c r="BE169"/>
  <c r="BE177"/>
  <c r="BE179"/>
  <c i="2" r="E113"/>
  <c r="BE132"/>
  <c r="BE140"/>
  <c r="J93"/>
  <c r="BE145"/>
  <c r="BE148"/>
  <c r="BE161"/>
  <c r="BE165"/>
  <c r="BE167"/>
  <c r="BE169"/>
  <c r="BE174"/>
  <c r="BE142"/>
  <c r="BE147"/>
  <c r="BE152"/>
  <c r="BE154"/>
  <c r="BE168"/>
  <c r="BE171"/>
  <c r="BE173"/>
  <c r="F96"/>
  <c r="BE130"/>
  <c r="BE133"/>
  <c r="BE137"/>
  <c r="BE149"/>
  <c r="BE153"/>
  <c r="BE151"/>
  <c r="BE159"/>
  <c r="BE163"/>
  <c r="BE176"/>
  <c r="BE180"/>
  <c r="BE135"/>
  <c r="BE138"/>
  <c r="BE141"/>
  <c r="BE143"/>
  <c r="BE146"/>
  <c r="BE157"/>
  <c r="BE162"/>
  <c r="BE166"/>
  <c r="BE170"/>
  <c r="BE172"/>
  <c r="BE177"/>
  <c r="BE182"/>
  <c r="BE150"/>
  <c r="BE160"/>
  <c r="BE164"/>
  <c r="BE175"/>
  <c r="BE178"/>
  <c r="BE183"/>
  <c r="BE186"/>
  <c r="BE131"/>
  <c r="BE179"/>
  <c r="BE181"/>
  <c r="BE185"/>
  <c r="BE187"/>
  <c r="BE188"/>
  <c r="BE189"/>
  <c r="BE190"/>
  <c r="BE191"/>
  <c r="BE192"/>
  <c r="BE193"/>
  <c r="BE194"/>
  <c r="BE134"/>
  <c r="BE136"/>
  <c r="BE139"/>
  <c r="BE144"/>
  <c r="BE155"/>
  <c r="BE156"/>
  <c r="BE158"/>
  <c r="F39"/>
  <c i="1" r="BB97"/>
  <c i="8" r="F38"/>
  <c i="1" r="BA105"/>
  <c r="BA104"/>
  <c r="AW104"/>
  <c i="12" r="F38"/>
  <c i="1" r="BC111"/>
  <c i="15" r="F38"/>
  <c i="1" r="BA119"/>
  <c r="AU104"/>
  <c i="4" r="F39"/>
  <c i="1" r="BB100"/>
  <c i="7" r="J34"/>
  <c i="9" r="F38"/>
  <c i="1" r="BA107"/>
  <c r="BA106"/>
  <c r="AW106"/>
  <c i="14" r="F41"/>
  <c i="1" r="BD116"/>
  <c i="17" r="J38"/>
  <c i="1" r="AW122"/>
  <c i="22" r="F41"/>
  <c i="1" r="BD131"/>
  <c i="2" r="F40"/>
  <c i="1" r="BC97"/>
  <c i="4" r="F41"/>
  <c i="1" r="BD100"/>
  <c i="6" r="F41"/>
  <c i="1" r="BD102"/>
  <c i="7" r="F41"/>
  <c i="1" r="BD103"/>
  <c i="8" r="F39"/>
  <c i="1" r="BB105"/>
  <c r="BB104"/>
  <c r="AX104"/>
  <c i="11" r="F39"/>
  <c i="1" r="BB110"/>
  <c r="BB109"/>
  <c r="AX109"/>
  <c i="12" r="F39"/>
  <c i="1" r="BD111"/>
  <c i="13" r="F40"/>
  <c i="1" r="BC115"/>
  <c i="16" r="F41"/>
  <c i="1" r="BD120"/>
  <c i="17" r="F40"/>
  <c i="1" r="BC122"/>
  <c i="21" r="J38"/>
  <c i="1" r="AW128"/>
  <c i="21" r="F40"/>
  <c i="1" r="BC128"/>
  <c i="22" r="F38"/>
  <c i="1" r="BA131"/>
  <c i="3" r="J38"/>
  <c i="1" r="AW99"/>
  <c i="7" r="F38"/>
  <c i="1" r="BA103"/>
  <c i="9" r="F39"/>
  <c i="1" r="BB107"/>
  <c r="BB106"/>
  <c r="AX106"/>
  <c i="14" r="J38"/>
  <c i="1" r="AW116"/>
  <c i="16" r="J38"/>
  <c i="1" r="AW120"/>
  <c i="17" r="F41"/>
  <c i="1" r="BD122"/>
  <c i="22" r="F40"/>
  <c i="1" r="BC131"/>
  <c i="2" r="F41"/>
  <c i="1" r="BD97"/>
  <c i="5" r="F38"/>
  <c i="1" r="BA101"/>
  <c i="6" r="F38"/>
  <c i="1" r="BA102"/>
  <c i="7" r="F39"/>
  <c i="1" r="BB103"/>
  <c i="8" r="F41"/>
  <c i="1" r="BD105"/>
  <c r="BD104"/>
  <c i="11" r="F38"/>
  <c i="1" r="BA110"/>
  <c r="BA109"/>
  <c r="AW109"/>
  <c i="13" r="F38"/>
  <c i="1" r="BA115"/>
  <c i="17" r="F38"/>
  <c i="1" r="BA122"/>
  <c i="21" r="F38"/>
  <c i="1" r="BA128"/>
  <c i="21" r="F39"/>
  <c i="1" r="BB128"/>
  <c i="21" r="F41"/>
  <c i="1" r="BD128"/>
  <c i="22" r="F39"/>
  <c i="1" r="BB131"/>
  <c i="23" r="F41"/>
  <c i="1" r="BD132"/>
  <c i="3" r="F38"/>
  <c i="1" r="BA99"/>
  <c i="7" r="J38"/>
  <c i="1" r="AW103"/>
  <c i="10" r="J36"/>
  <c i="1" r="AW108"/>
  <c i="12" r="F37"/>
  <c i="1" r="BB111"/>
  <c i="13" r="F39"/>
  <c i="1" r="BB115"/>
  <c i="18" r="F39"/>
  <c i="1" r="BB123"/>
  <c i="19" r="F40"/>
  <c i="1" r="BC124"/>
  <c i="20" r="J38"/>
  <c i="1" r="AW127"/>
  <c i="23" r="F39"/>
  <c i="1" r="BB132"/>
  <c r="AU109"/>
  <c r="AS117"/>
  <c i="4" r="F40"/>
  <c i="1" r="BC100"/>
  <c i="5" r="F39"/>
  <c i="1" r="BB101"/>
  <c i="9" r="J38"/>
  <c i="1" r="AW107"/>
  <c i="15" r="F40"/>
  <c i="1" r="BC119"/>
  <c r="AS125"/>
  <c i="3" r="F40"/>
  <c i="1" r="BC99"/>
  <c i="9" r="F41"/>
  <c i="1" r="BD107"/>
  <c r="BD106"/>
  <c i="15" r="F41"/>
  <c i="1" r="BD119"/>
  <c i="5" r="J38"/>
  <c i="1" r="AW101"/>
  <c i="8" r="F40"/>
  <c i="1" r="BC105"/>
  <c r="BC104"/>
  <c r="AY104"/>
  <c i="13" r="J38"/>
  <c i="1" r="AW115"/>
  <c i="18" r="F41"/>
  <c i="1" r="BD123"/>
  <c i="20" r="F41"/>
  <c i="1" r="BD127"/>
  <c r="AS129"/>
  <c i="3" r="F41"/>
  <c i="1" r="BD99"/>
  <c i="6" r="F39"/>
  <c i="1" r="BB102"/>
  <c i="8" r="J34"/>
  <c i="10" r="J32"/>
  <c i="12" r="F36"/>
  <c i="1" r="BA111"/>
  <c i="14" r="F39"/>
  <c i="1" r="BB116"/>
  <c i="16" r="F38"/>
  <c i="1" r="BA120"/>
  <c i="18" r="F40"/>
  <c i="1" r="BC123"/>
  <c i="19" r="F38"/>
  <c i="1" r="BA124"/>
  <c i="20" r="F39"/>
  <c i="1" r="BB127"/>
  <c i="23" r="F38"/>
  <c i="1" r="BA132"/>
  <c i="3" r="F39"/>
  <c i="1" r="BB99"/>
  <c i="6" r="F40"/>
  <c i="1" r="BC102"/>
  <c i="10" r="F35"/>
  <c i="1" r="AZ108"/>
  <c i="11" r="J34"/>
  <c i="12" r="J36"/>
  <c i="1" r="AW111"/>
  <c i="14" r="F40"/>
  <c i="1" r="BC116"/>
  <c i="16" r="F40"/>
  <c i="1" r="BC120"/>
  <c i="18" r="F38"/>
  <c i="1" r="BA123"/>
  <c i="19" r="J38"/>
  <c i="1" r="AW124"/>
  <c i="20" r="F40"/>
  <c i="1" r="BC127"/>
  <c i="23" r="F40"/>
  <c i="1" r="BC132"/>
  <c r="AS113"/>
  <c r="AS112"/>
  <c i="4" r="F38"/>
  <c i="1" r="BA100"/>
  <c i="6" r="J38"/>
  <c i="1" r="AW102"/>
  <c i="11" r="J38"/>
  <c i="1" r="AW110"/>
  <c i="15" r="J38"/>
  <c i="1" r="AW119"/>
  <c r="AS96"/>
  <c r="AS95"/>
  <c i="4" r="J38"/>
  <c i="1" r="AW100"/>
  <c i="5" r="F40"/>
  <c i="1" r="BC101"/>
  <c i="8" r="J38"/>
  <c i="1" r="AW105"/>
  <c i="11" r="F40"/>
  <c i="1" r="BC110"/>
  <c r="BC109"/>
  <c r="AY109"/>
  <c i="13" r="F41"/>
  <c i="1" r="BD115"/>
  <c i="18" r="J38"/>
  <c i="1" r="AW123"/>
  <c i="19" r="F39"/>
  <c i="1" r="BB124"/>
  <c i="20" r="F38"/>
  <c i="1" r="BA127"/>
  <c i="23" r="J38"/>
  <c i="1" r="AW132"/>
  <c i="2" r="J38"/>
  <c i="1" r="AW97"/>
  <c i="5" r="F41"/>
  <c i="1" r="BD101"/>
  <c i="9" r="F40"/>
  <c i="1" r="BC107"/>
  <c r="BC106"/>
  <c r="AY106"/>
  <c i="14" r="F38"/>
  <c i="1" r="BA116"/>
  <c i="16" r="F39"/>
  <c i="1" r="BB120"/>
  <c i="17" r="F39"/>
  <c i="1" r="BB122"/>
  <c i="22" r="J38"/>
  <c i="1" r="AW131"/>
  <c i="2" r="F38"/>
  <c i="1" r="BA97"/>
  <c i="7" r="F40"/>
  <c i="1" r="BC103"/>
  <c i="11" r="F41"/>
  <c i="1" r="BD110"/>
  <c r="BD109"/>
  <c i="15" r="F39"/>
  <c i="1" r="BB119"/>
  <c r="AU130"/>
  <c r="AU129"/>
  <c r="AU126"/>
  <c r="AU125"/>
  <c i="5" l="1" r="P127"/>
  <c i="1" r="AU101"/>
  <c i="9" r="P127"/>
  <c i="1" r="AU107"/>
  <c i="9" r="T127"/>
  <c i="20" r="T135"/>
  <c r="T134"/>
  <c i="17" r="BK137"/>
  <c r="J137"/>
  <c r="J101"/>
  <c i="15" r="T137"/>
  <c r="T136"/>
  <c i="4" r="P130"/>
  <c r="P129"/>
  <c i="1" r="AU100"/>
  <c i="5" r="R127"/>
  <c i="13" r="R135"/>
  <c r="R134"/>
  <c i="2" r="BK127"/>
  <c r="J127"/>
  <c i="15" r="R137"/>
  <c r="R136"/>
  <c i="5" r="T127"/>
  <c i="17" r="T137"/>
  <c r="T136"/>
  <c r="P137"/>
  <c r="P136"/>
  <c i="1" r="AU122"/>
  <c i="13" r="T135"/>
  <c r="T134"/>
  <c i="15" r="P137"/>
  <c r="P136"/>
  <c i="1" r="AU119"/>
  <c i="17" r="R137"/>
  <c r="R136"/>
  <c i="13" r="P135"/>
  <c r="P134"/>
  <c i="1" r="AU115"/>
  <c i="18" r="T127"/>
  <c i="9" r="R127"/>
  <c r="BK128"/>
  <c r="J128"/>
  <c r="J101"/>
  <c i="21" r="BK129"/>
  <c r="BK128"/>
  <c r="J128"/>
  <c i="15" r="BK224"/>
  <c r="J224"/>
  <c r="J111"/>
  <c i="22" r="BK136"/>
  <c r="J136"/>
  <c r="J101"/>
  <c i="19" r="BK129"/>
  <c r="J129"/>
  <c r="J101"/>
  <c i="22" r="BK186"/>
  <c r="J186"/>
  <c r="J110"/>
  <c i="13" r="BK135"/>
  <c r="J135"/>
  <c r="J101"/>
  <c i="14" r="BK129"/>
  <c r="BK128"/>
  <c r="J128"/>
  <c r="J100"/>
  <c i="20" r="BK181"/>
  <c r="J181"/>
  <c r="J109"/>
  <c i="23" r="BK129"/>
  <c r="J129"/>
  <c r="J101"/>
  <c i="20" r="BK134"/>
  <c r="J134"/>
  <c i="18" r="BK127"/>
  <c r="J127"/>
  <c i="16" r="J130"/>
  <c r="J101"/>
  <c i="15" r="BK136"/>
  <c r="J136"/>
  <c r="J100"/>
  <c i="13" r="BK134"/>
  <c r="J134"/>
  <c r="J100"/>
  <c i="1" r="AG110"/>
  <c i="11" r="J100"/>
  <c i="1" r="AG108"/>
  <c r="AG105"/>
  <c i="8" r="J100"/>
  <c r="J128"/>
  <c r="J101"/>
  <c i="1" r="AG103"/>
  <c i="6" r="BK127"/>
  <c r="J127"/>
  <c r="J100"/>
  <c i="4" r="BK129"/>
  <c r="J129"/>
  <c r="J100"/>
  <c r="J131"/>
  <c r="J102"/>
  <c i="3" r="BK128"/>
  <c r="J128"/>
  <c i="1" r="AU106"/>
  <c r="AU98"/>
  <c r="AU96"/>
  <c r="AU95"/>
  <c r="AU121"/>
  <c i="21" r="J34"/>
  <c i="1" r="AG128"/>
  <c r="BD98"/>
  <c i="8" r="J37"/>
  <c i="1" r="AV105"/>
  <c r="AT105"/>
  <c r="AN105"/>
  <c r="AG109"/>
  <c i="13" r="J37"/>
  <c i="1" r="AV115"/>
  <c r="AT115"/>
  <c i="22" r="F37"/>
  <c i="1" r="AZ131"/>
  <c i="2" r="J34"/>
  <c i="1" r="AG97"/>
  <c r="AU118"/>
  <c r="AU117"/>
  <c r="AU114"/>
  <c r="AU113"/>
  <c r="AU112"/>
  <c r="AS94"/>
  <c r="BC98"/>
  <c r="AY98"/>
  <c i="5" r="F37"/>
  <c i="1" r="AZ101"/>
  <c r="AG104"/>
  <c i="9" r="F37"/>
  <c i="1" r="AZ107"/>
  <c r="AZ106"/>
  <c r="AV106"/>
  <c r="AT106"/>
  <c r="BC114"/>
  <c r="AY114"/>
  <c r="BB118"/>
  <c r="BB117"/>
  <c r="AX117"/>
  <c r="BA118"/>
  <c r="AW118"/>
  <c i="18" r="J37"/>
  <c i="1" r="AV123"/>
  <c r="AT123"/>
  <c r="BC126"/>
  <c r="BC125"/>
  <c r="AY125"/>
  <c i="21" r="F37"/>
  <c i="1" r="AZ128"/>
  <c r="BD130"/>
  <c r="BD129"/>
  <c i="4" r="J37"/>
  <c i="1" r="AV100"/>
  <c r="AT100"/>
  <c i="12" r="J32"/>
  <c i="1" r="AG111"/>
  <c r="BB114"/>
  <c r="BB113"/>
  <c r="AX113"/>
  <c i="16" r="F37"/>
  <c i="1" r="AZ120"/>
  <c i="20" r="F37"/>
  <c i="1" r="AZ127"/>
  <c i="2" r="F37"/>
  <c i="1" r="AZ97"/>
  <c i="12" r="F35"/>
  <c i="1" r="AZ111"/>
  <c r="BD114"/>
  <c r="BD113"/>
  <c i="15" r="J37"/>
  <c i="1" r="AV119"/>
  <c r="AT119"/>
  <c i="2" r="J37"/>
  <c i="1" r="AV97"/>
  <c r="AT97"/>
  <c r="AN97"/>
  <c i="12" r="J35"/>
  <c i="1" r="AV111"/>
  <c r="AT111"/>
  <c r="BA114"/>
  <c r="AW114"/>
  <c r="BD118"/>
  <c r="BD117"/>
  <c i="16" r="J37"/>
  <c i="1" r="AV120"/>
  <c r="AT120"/>
  <c r="BA121"/>
  <c r="AW121"/>
  <c i="20" r="J37"/>
  <c i="1" r="AV127"/>
  <c r="AT127"/>
  <c r="BB98"/>
  <c r="AX98"/>
  <c i="7" r="F37"/>
  <c i="1" r="AZ103"/>
  <c i="8" r="F37"/>
  <c i="1" r="AZ105"/>
  <c r="AZ104"/>
  <c r="AV104"/>
  <c r="AT104"/>
  <c i="11" r="F37"/>
  <c i="1" r="AZ110"/>
  <c r="AZ109"/>
  <c r="AV109"/>
  <c r="AT109"/>
  <c i="13" r="F37"/>
  <c i="1" r="AZ115"/>
  <c r="BB126"/>
  <c r="BB125"/>
  <c r="AX125"/>
  <c r="BA130"/>
  <c r="BA129"/>
  <c r="AW129"/>
  <c i="3" r="F37"/>
  <c i="1" r="AZ99"/>
  <c r="BC121"/>
  <c r="AY121"/>
  <c i="21" r="J37"/>
  <c i="1" r="AV128"/>
  <c r="AT128"/>
  <c r="AN128"/>
  <c i="23" r="J37"/>
  <c i="1" r="AV132"/>
  <c r="AT132"/>
  <c i="3" r="J37"/>
  <c i="1" r="AV99"/>
  <c r="AT99"/>
  <c i="19" r="F37"/>
  <c i="1" r="AZ124"/>
  <c i="20" r="J34"/>
  <c i="1" r="AG127"/>
  <c r="BC130"/>
  <c r="BC129"/>
  <c r="AY129"/>
  <c i="4" r="F37"/>
  <c i="1" r="AZ100"/>
  <c r="BC118"/>
  <c r="AY118"/>
  <c r="BD121"/>
  <c r="BA126"/>
  <c r="BA125"/>
  <c r="AW125"/>
  <c r="BA98"/>
  <c r="AW98"/>
  <c i="11" r="J37"/>
  <c i="1" r="AV110"/>
  <c r="AT110"/>
  <c r="AN110"/>
  <c i="17" r="F37"/>
  <c i="1" r="AZ122"/>
  <c i="5" r="J37"/>
  <c i="1" r="AV101"/>
  <c r="AT101"/>
  <c i="14" r="J37"/>
  <c i="1" r="AV116"/>
  <c r="AT116"/>
  <c i="18" r="J34"/>
  <c i="1" r="AG123"/>
  <c r="BD126"/>
  <c r="BD125"/>
  <c i="23" r="F37"/>
  <c i="1" r="AZ132"/>
  <c i="3" r="J34"/>
  <c i="1" r="AG99"/>
  <c i="10" r="J35"/>
  <c i="1" r="AV108"/>
  <c r="AT108"/>
  <c r="AN108"/>
  <c i="15" r="F37"/>
  <c i="1" r="AZ119"/>
  <c i="6" r="J37"/>
  <c i="1" r="AV102"/>
  <c r="AT102"/>
  <c i="16" r="J34"/>
  <c i="1" r="AG120"/>
  <c r="BB121"/>
  <c r="AX121"/>
  <c r="BB130"/>
  <c r="BB129"/>
  <c r="AX129"/>
  <c i="5" r="J34"/>
  <c i="1" r="AG101"/>
  <c i="9" r="J37"/>
  <c i="1" r="AV107"/>
  <c r="AT107"/>
  <c i="19" r="J37"/>
  <c i="1" r="AV124"/>
  <c r="AT124"/>
  <c i="22" r="J37"/>
  <c i="1" r="AV131"/>
  <c r="AT131"/>
  <c i="6" r="F37"/>
  <c i="1" r="AZ102"/>
  <c i="17" r="J37"/>
  <c i="1" r="AV122"/>
  <c r="AT122"/>
  <c i="7" r="J37"/>
  <c i="1" r="AV103"/>
  <c r="AT103"/>
  <c r="AN103"/>
  <c i="14" r="F37"/>
  <c i="1" r="AZ116"/>
  <c i="18" r="F37"/>
  <c i="1" r="AZ123"/>
  <c i="14" l="1" r="J129"/>
  <c r="J101"/>
  <c i="2" r="J100"/>
  <c i="19" r="BK128"/>
  <c r="J128"/>
  <c r="J100"/>
  <c i="17" r="BK136"/>
  <c r="J136"/>
  <c i="21" r="J100"/>
  <c r="J129"/>
  <c r="J101"/>
  <c i="9" r="BK127"/>
  <c r="J127"/>
  <c r="J100"/>
  <c i="22" r="BK135"/>
  <c r="J135"/>
  <c r="J100"/>
  <c i="23" r="BK128"/>
  <c r="J128"/>
  <c r="J100"/>
  <c i="1" r="AN127"/>
  <c i="20" r="J100"/>
  <c i="21" r="J43"/>
  <c i="20" r="J43"/>
  <c i="1" r="AN123"/>
  <c i="18" r="J100"/>
  <c r="J43"/>
  <c i="1" r="AN120"/>
  <c i="16" r="J43"/>
  <c i="1" r="AN111"/>
  <c r="AN109"/>
  <c i="12" r="J41"/>
  <c i="11" r="J43"/>
  <c i="10" r="J41"/>
  <c i="1" r="AN104"/>
  <c i="8" r="J43"/>
  <c i="7" r="J43"/>
  <c i="1" r="AN101"/>
  <c i="5" r="J43"/>
  <c i="1" r="AN99"/>
  <c i="3" r="J100"/>
  <c r="J43"/>
  <c i="2" r="J43"/>
  <c i="1" r="AG126"/>
  <c r="AG125"/>
  <c i="17" r="J34"/>
  <c i="1" r="AG122"/>
  <c i="14" r="J34"/>
  <c i="1" r="AG116"/>
  <c r="BC96"/>
  <c r="BC113"/>
  <c r="AY113"/>
  <c r="AZ118"/>
  <c r="AV118"/>
  <c r="AT118"/>
  <c r="AZ126"/>
  <c r="AZ125"/>
  <c r="AV125"/>
  <c r="AT125"/>
  <c r="AN125"/>
  <c i="4" r="J34"/>
  <c i="1" r="AG100"/>
  <c r="AG98"/>
  <c r="BB96"/>
  <c r="AX114"/>
  <c i="15" r="J34"/>
  <c i="1" r="AG119"/>
  <c r="AG118"/>
  <c r="AG117"/>
  <c r="AW126"/>
  <c r="AZ130"/>
  <c r="AV130"/>
  <c r="AZ98"/>
  <c r="AV98"/>
  <c r="AT98"/>
  <c i="6" r="J34"/>
  <c i="1" r="AG102"/>
  <c r="AN102"/>
  <c r="BA96"/>
  <c r="BD96"/>
  <c r="AZ114"/>
  <c r="AZ113"/>
  <c r="AV113"/>
  <c r="BA113"/>
  <c r="AX118"/>
  <c r="AY126"/>
  <c r="AX130"/>
  <c r="BB112"/>
  <c r="AX112"/>
  <c r="BD112"/>
  <c i="13" r="J34"/>
  <c i="1" r="AG115"/>
  <c r="BA117"/>
  <c r="AW117"/>
  <c r="BC117"/>
  <c r="AY117"/>
  <c r="AZ121"/>
  <c r="AV121"/>
  <c r="AT121"/>
  <c r="AX126"/>
  <c r="AW130"/>
  <c r="AY130"/>
  <c r="AU94"/>
  <c i="17" l="1" r="J43"/>
  <c i="14" r="J43"/>
  <c i="17" r="J100"/>
  <c i="15" r="J43"/>
  <c i="1" r="AN119"/>
  <c i="13" r="J43"/>
  <c i="1" r="AN115"/>
  <c i="6" r="J43"/>
  <c i="1" r="AN98"/>
  <c i="4" r="J43"/>
  <c i="1" r="AN100"/>
  <c r="AN118"/>
  <c r="AN116"/>
  <c r="AN122"/>
  <c r="AG114"/>
  <c r="AG113"/>
  <c r="AT130"/>
  <c r="BD95"/>
  <c r="BC95"/>
  <c r="AY95"/>
  <c r="AW96"/>
  <c r="AW113"/>
  <c r="BB95"/>
  <c r="AX95"/>
  <c i="23" r="J34"/>
  <c i="1" r="AG132"/>
  <c i="19" r="J34"/>
  <c i="1" r="AG124"/>
  <c r="AG121"/>
  <c i="9" r="J34"/>
  <c i="1" r="AG107"/>
  <c r="AG106"/>
  <c r="AX96"/>
  <c r="AG96"/>
  <c r="BA95"/>
  <c r="AW95"/>
  <c r="AZ96"/>
  <c r="AV96"/>
  <c r="BA112"/>
  <c r="AW112"/>
  <c i="22" r="J34"/>
  <c i="1" r="AG131"/>
  <c r="AV114"/>
  <c r="AT114"/>
  <c r="AN114"/>
  <c r="AV126"/>
  <c r="AT126"/>
  <c r="AN126"/>
  <c r="BC112"/>
  <c r="AY112"/>
  <c r="AY96"/>
  <c r="AZ117"/>
  <c r="AV117"/>
  <c r="AT117"/>
  <c r="AN117"/>
  <c r="AZ129"/>
  <c r="AV129"/>
  <c r="AT129"/>
  <c i="19" l="1" r="J43"/>
  <c i="9" r="J43"/>
  <c i="23" r="J43"/>
  <c i="22" r="J43"/>
  <c i="1" r="AN106"/>
  <c r="AN132"/>
  <c r="AN107"/>
  <c r="AN124"/>
  <c r="AN131"/>
  <c r="AN121"/>
  <c r="AG130"/>
  <c r="AG129"/>
  <c r="BD94"/>
  <c r="W33"/>
  <c r="AT96"/>
  <c r="AN96"/>
  <c r="BB94"/>
  <c r="AX94"/>
  <c r="AZ95"/>
  <c r="AV95"/>
  <c r="AT95"/>
  <c r="AZ112"/>
  <c r="AV112"/>
  <c r="AT112"/>
  <c r="AG95"/>
  <c r="BA94"/>
  <c r="AW94"/>
  <c r="AK30"/>
  <c r="BC94"/>
  <c r="W32"/>
  <c r="AT113"/>
  <c r="AN113"/>
  <c l="1" r="AG112"/>
  <c r="AN130"/>
  <c r="AN129"/>
  <c r="AN95"/>
  <c r="AN112"/>
  <c r="W31"/>
  <c r="W30"/>
  <c r="AY94"/>
  <c r="AZ94"/>
  <c r="W29"/>
  <c l="1" r="AG94"/>
  <c r="AK26"/>
  <c r="AV94"/>
  <c r="AK29"/>
  <c r="AK35"/>
  <c l="1" r="AT94"/>
  <c l="1" r="AN94"/>
</calcChain>
</file>

<file path=xl/sharedStrings.xml><?xml version="1.0" encoding="utf-8"?>
<sst xmlns="http://schemas.openxmlformats.org/spreadsheetml/2006/main">
  <si>
    <t>Export Komplet</t>
  </si>
  <si>
    <t/>
  </si>
  <si>
    <t>2.0</t>
  </si>
  <si>
    <t>ZAMOK</t>
  </si>
  <si>
    <t>False</t>
  </si>
  <si>
    <t>{f6d6084b-c39c-42ea-92bd-71f081344ff1}</t>
  </si>
  <si>
    <t>0,01</t>
  </si>
  <si>
    <t>21</t>
  </si>
  <si>
    <t>15</t>
  </si>
  <si>
    <t>REKAPITULACE STAVBY</t>
  </si>
  <si>
    <t xml:space="preserve">v ---  níže se nacházejí doplnkové a pomocné údaje k sestavám  --- v</t>
  </si>
  <si>
    <t>Návod na vyplnění</t>
  </si>
  <si>
    <t>0,001</t>
  </si>
  <si>
    <t>Kód:</t>
  </si>
  <si>
    <t>03/2022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</si>
  <si>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</si>
  <si>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</si>
  <si>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úseku Nejdek - Nové Hamry</t>
  </si>
  <si>
    <t>KSO:</t>
  </si>
  <si>
    <t>CC-CZ:</t>
  </si>
  <si>
    <t>Místo:</t>
  </si>
  <si>
    <t xml:space="preserve"> </t>
  </si>
  <si>
    <t>Datum:</t>
  </si>
  <si>
    <t>26. 9. 2022</t>
  </si>
  <si>
    <t>Zadavatel:</t>
  </si>
  <si>
    <t>IČ:</t>
  </si>
  <si>
    <t>70994234</t>
  </si>
  <si>
    <t>Správa železnic, státní organizace</t>
  </si>
  <si>
    <t>DIČ:</t>
  </si>
  <si>
    <t>CZ70994234</t>
  </si>
  <si>
    <t>Uchazeč:</t>
  </si>
  <si>
    <t>Vyplň údaj</t>
  </si>
  <si>
    <t>Projektant:</t>
  </si>
  <si>
    <t>03242137</t>
  </si>
  <si>
    <t>Progi spol. s r.o.</t>
  </si>
  <si>
    <t>True</t>
  </si>
  <si>
    <t>Zpracovatel:</t>
  </si>
  <si>
    <t>Pavlína Liprtová</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</si>
  <si>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</si>
  <si>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</si>
  <si>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</si>
  <si>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</si>
  <si>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</si>
  <si>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</si>
  <si>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</si>
  <si>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</si>
  <si>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</si>
  <si>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</si>
  <si>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</si>
  <si>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</si>
  <si>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</si>
  <si>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</si>
  <si>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</si>
  <si>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</si>
  <si>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</si>
  <si>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</si>
  <si>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</si>
  <si>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</si>
  <si>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</si>
  <si>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</si>
  <si>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</si>
  <si>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</si>
  <si>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</si>
  <si>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</si>
  <si>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</si>
  <si>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</si>
  <si>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</si>
  <si>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</si>
  <si>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</si>
  <si>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</si>
  <si>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</si>
  <si>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</si>
  <si>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</si>
  <si>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</si>
  <si>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</si>
  <si>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</si>
  <si>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</si>
  <si>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</si>
  <si>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</si>
  <si>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</si>
  <si>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</si>
  <si>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</si>
  <si>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</si>
  <si>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A.1</t>
  </si>
  <si>
    <t xml:space="preserve">TSO v  úseku Nejdek - Nové Hamry</t>
  </si>
  <si>
    <t>STA</t>
  </si>
  <si>
    <t>1</t>
  </si>
  <si>
    <t>{690c5368-8654-4302-946a-cd7d283f45d0}</t>
  </si>
  <si>
    <t>2</t>
  </si>
  <si>
    <t>A.1.1</t>
  </si>
  <si>
    <t>Železniční svršek a spodek</t>
  </si>
  <si>
    <t>Soupis</t>
  </si>
  <si>
    <t>{eecfd1e2-e680-4eca-b57a-cac33ca695c7}</t>
  </si>
  <si>
    <t>/</t>
  </si>
  <si>
    <t>SO 10-10-01</t>
  </si>
  <si>
    <t>Nejdek (mimo) - METALIS, železniční svršek</t>
  </si>
  <si>
    <t>3</t>
  </si>
  <si>
    <t>{79b3a4d2-beaf-4848-8059-2b671a6b8411}</t>
  </si>
  <si>
    <t>SO 10-11-01</t>
  </si>
  <si>
    <t>Nejdek (mimo) - METALIS, železniční spodek</t>
  </si>
  <si>
    <t>{f82f7ce6-eba2-4d0e-a469-27d711325cbe}</t>
  </si>
  <si>
    <t>4</t>
  </si>
  <si>
    <t>###NOINSERT###</t>
  </si>
  <si>
    <t>SO 10-11-01.1</t>
  </si>
  <si>
    <t>Nejdek (mimo) - METALIS, železniční spodek ÚRS</t>
  </si>
  <si>
    <t>{09356c04-26bf-4a3d-9b3e-73e50c8184e0}</t>
  </si>
  <si>
    <t>SO 20-10-01</t>
  </si>
  <si>
    <t>dD3 Nové Hamry, železniční svršek</t>
  </si>
  <si>
    <t>{a22da2b5-ef68-485b-b965-b55ed1239a94}</t>
  </si>
  <si>
    <t>SO 90-14-01</t>
  </si>
  <si>
    <t>Nejdek (mimo) - METALIS výstroj trati - 1. etapa</t>
  </si>
  <si>
    <t>{464ecb00-2c10-41f6-951c-9d8f7f0e3b3e}</t>
  </si>
  <si>
    <t>PS 10-02-01</t>
  </si>
  <si>
    <t>Ochrana stávající kabelizace</t>
  </si>
  <si>
    <t>{4768c979-bc8a-49af-9129-d8122587db52}</t>
  </si>
  <si>
    <t>A.1.2</t>
  </si>
  <si>
    <t>Nástupiště</t>
  </si>
  <si>
    <t>{6a824f07-dc5e-4407-9d73-fd07730ffe88}</t>
  </si>
  <si>
    <t>SO 20-12-01</t>
  </si>
  <si>
    <t>dD3 Nové Hamry, nástupiště</t>
  </si>
  <si>
    <t>{55cdf20f-7fe9-4035-8e49-38371b250da0}</t>
  </si>
  <si>
    <t>A.1.3</t>
  </si>
  <si>
    <t>Železniční přejezdy</t>
  </si>
  <si>
    <t>{64228e22-6cac-4218-877b-1f536d29923f}</t>
  </si>
  <si>
    <t>SO 10-13-01</t>
  </si>
  <si>
    <t>Přejezd P173 v evid. km 20,548</t>
  </si>
  <si>
    <t>{10202c7d-649c-4763-8f04-e3760456e89a}</t>
  </si>
  <si>
    <t>A.1.4</t>
  </si>
  <si>
    <t>Materiál zajištěný objednatelem - NEOCEŇOVAT</t>
  </si>
  <si>
    <t>{f8f3342d-5fa8-4356-9478-dda1a9aa6a98}</t>
  </si>
  <si>
    <t>A.1.5</t>
  </si>
  <si>
    <t>Zajištění skalního zářezu</t>
  </si>
  <si>
    <t>{442e233f-d3ce-4d1c-a65c-fa8d8f1c6d74}</t>
  </si>
  <si>
    <t>A.1.5.1</t>
  </si>
  <si>
    <t>Zajištění sklaního zářezu</t>
  </si>
  <si>
    <t>{24a27707-11d6-4770-85a4-1d93ad2c2e29}</t>
  </si>
  <si>
    <t>A.1.6</t>
  </si>
  <si>
    <t>VON</t>
  </si>
  <si>
    <t>{7312e6b8-c62d-4f88-892c-6c64c2f17e20}</t>
  </si>
  <si>
    <t>A.3</t>
  </si>
  <si>
    <t>Mostaři</t>
  </si>
  <si>
    <t>{78834a15-1cfb-4b37-94fa-ef3f6b666c17}</t>
  </si>
  <si>
    <t>A.3.1</t>
  </si>
  <si>
    <t>Oprava propustku v km 19,880</t>
  </si>
  <si>
    <t>{95a1ad3f-6814-4d10-b786-85b325d32508}</t>
  </si>
  <si>
    <t>A.3.1.1</t>
  </si>
  <si>
    <t>{65a6b9cd-3156-4d4d-acff-cdc30bc5e6d8}</t>
  </si>
  <si>
    <t>A.3.1.2</t>
  </si>
  <si>
    <t>VRN</t>
  </si>
  <si>
    <t>{0bcdd6fb-60dc-441e-bf56-1552033d59ea}</t>
  </si>
  <si>
    <t>A.3.2</t>
  </si>
  <si>
    <t>Oprava propustku v km 20,203</t>
  </si>
  <si>
    <t>{d5d9b327-49ce-490f-8c2f-45597b65a14d}</t>
  </si>
  <si>
    <t>A.3.2.1</t>
  </si>
  <si>
    <t xml:space="preserve">Oprava propustku v km 20,203 </t>
  </si>
  <si>
    <t>{d49243e0-7712-4fc8-ae72-75774519bfe0}</t>
  </si>
  <si>
    <t>A.3.2.2</t>
  </si>
  <si>
    <t>{54bf93f1-969c-458b-bb24-42bd755d3b2b}</t>
  </si>
  <si>
    <t>A.3.3</t>
  </si>
  <si>
    <t>Oprava propustku v km 26,077</t>
  </si>
  <si>
    <t>{9f4da498-cf77-43f4-b517-8ec63c1c3370}</t>
  </si>
  <si>
    <t>A.3.3.1</t>
  </si>
  <si>
    <t xml:space="preserve">Propustek v km 26,077 </t>
  </si>
  <si>
    <t>{1761841c-0f11-4b29-860c-5eacefed272f}</t>
  </si>
  <si>
    <t>A.3.3.2</t>
  </si>
  <si>
    <t xml:space="preserve">Svršek v km 26,077 </t>
  </si>
  <si>
    <t>{a0dd1a29-3a29-4226-8a8a-cb090c7813c8}</t>
  </si>
  <si>
    <t>A.3.3.3</t>
  </si>
  <si>
    <t>{0ba72f2f-ec5d-464c-866c-45199b0186ba}</t>
  </si>
  <si>
    <t>A.3.4</t>
  </si>
  <si>
    <t>Oprava tunelu Nejdecký ev.č.67</t>
  </si>
  <si>
    <t>{6bd90fb5-955f-4a55-938b-7eda05f914fd}</t>
  </si>
  <si>
    <t>A.3.4.1</t>
  </si>
  <si>
    <t>Oprava tunelu Nejdecký ev.č. 67</t>
  </si>
  <si>
    <t>{6c13e948-0bb4-4972-b99c-997f2b055907}</t>
  </si>
  <si>
    <t>A.3.4.2</t>
  </si>
  <si>
    <t>{45787dab-d9cd-46c3-8271-c891eae4b77f}</t>
  </si>
  <si>
    <t>A.3.5</t>
  </si>
  <si>
    <t>Oprava tunelu Vysokopecký ev.č.68</t>
  </si>
  <si>
    <t>{64f62e1f-7995-4b49-9809-73b5ed8cbadc}</t>
  </si>
  <si>
    <t>A.3.5.1</t>
  </si>
  <si>
    <t>Oprava tunelu Vysokopecký ev.č. 68</t>
  </si>
  <si>
    <t>{7b940ded-e101-4c50-adea-2ee94c41a3a7}</t>
  </si>
  <si>
    <t>A.3.5.2</t>
  </si>
  <si>
    <t>{a51120e6-4580-4f31-ac78-07df8768b21d}</t>
  </si>
  <si>
    <t>KRYCÍ LIST SOUPISU PRACÍ</t>
  </si>
  <si>
    <t>Objekt:</t>
  </si>
  <si>
    <t xml:space="preserve">A.1 - TSO v  úseku Nejdek - Nové Hamry</t>
  </si>
  <si>
    <t>Soupis:</t>
  </si>
  <si>
    <t>A.1.1 - Železniční svršek a spodek</t>
  </si>
  <si>
    <t>Úroveň 3:</t>
  </si>
  <si>
    <t>SO 10-10-01 - Nejdek (mimo) - METALIS, železniční svršek</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</si>
  <si>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</si>
  <si>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</si>
  <si>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</si>
  <si>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</si>
  <si>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</si>
  <si>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</si>
  <si>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</si>
  <si>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</si>
  <si>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</si>
  <si>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</si>
  <si>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</si>
  <si>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</si>
  <si>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</si>
  <si>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</si>
  <si>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</si>
  <si>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</si>
  <si>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</si>
  <si>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</si>
  <si>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</si>
  <si>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</si>
  <si>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</si>
  <si>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</si>
  <si>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</si>
  <si>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</si>
  <si>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</si>
  <si>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</si>
  <si>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M</t>
  </si>
  <si>
    <t>5957113035</t>
  </si>
  <si>
    <t>Kolejnice přechodové tv. 49E1/A levá</t>
  </si>
  <si>
    <t>m</t>
  </si>
  <si>
    <t>8</t>
  </si>
  <si>
    <t>1001224241</t>
  </si>
  <si>
    <t>5956140030</t>
  </si>
  <si>
    <t>Pražec betonový příčný vystrojený včetně kompletů tv. B 91S/2 (S)</t>
  </si>
  <si>
    <t>kus</t>
  </si>
  <si>
    <t>512</t>
  </si>
  <si>
    <t>2004461758</t>
  </si>
  <si>
    <t>5958125000</t>
  </si>
  <si>
    <t>Komplety s antikorozní úpravou Skl 14 (svěrka Skl14, vrtule R1, podložka Uls7)</t>
  </si>
  <si>
    <t>1002576631</t>
  </si>
  <si>
    <t>5956134017</t>
  </si>
  <si>
    <t>Pražec ocelový tv. Y příčný vystrojené základní S 49 rozevření 650</t>
  </si>
  <si>
    <t>1835284080</t>
  </si>
  <si>
    <t>6</t>
  </si>
  <si>
    <t>5956134022</t>
  </si>
  <si>
    <t>Pražec ocelový tv. Y příčný vystrojené přechodové 49 rozevření 650</t>
  </si>
  <si>
    <t>988275224</t>
  </si>
  <si>
    <t>7</t>
  </si>
  <si>
    <t>5956101035</t>
  </si>
  <si>
    <t xml:space="preserve">Pražec dřevěný příčný vystrojený   buk 2600x260x150 mm</t>
  </si>
  <si>
    <t>-196369221</t>
  </si>
  <si>
    <t>5960101000</t>
  </si>
  <si>
    <t>Pražcové kotvy TDHB pro pražec betonový B 91</t>
  </si>
  <si>
    <t>801766208</t>
  </si>
  <si>
    <t>9</t>
  </si>
  <si>
    <t>5955101000</t>
  </si>
  <si>
    <t>Kamenivo drcené štěrk frakce 31,5/63 třídy BI</t>
  </si>
  <si>
    <t>t</t>
  </si>
  <si>
    <t>-1842107160</t>
  </si>
  <si>
    <t>10</t>
  </si>
  <si>
    <t>5955101085</t>
  </si>
  <si>
    <t>Kamenivo drcené recyklované drť frakce 4/16</t>
  </si>
  <si>
    <t>547797887</t>
  </si>
  <si>
    <t>11</t>
  </si>
  <si>
    <t>K</t>
  </si>
  <si>
    <t>5904005010</t>
  </si>
  <si>
    <t>Vysečení travního porostu ručně sklon terénu do 1:2</t>
  </si>
  <si>
    <t>m2</t>
  </si>
  <si>
    <t>-929905286</t>
  </si>
  <si>
    <t>12</t>
  </si>
  <si>
    <t>5904005020</t>
  </si>
  <si>
    <t>Vysečení travního porostu ručně sklon terénu přes 1:2</t>
  </si>
  <si>
    <t>105139226</t>
  </si>
  <si>
    <t>13</t>
  </si>
  <si>
    <t>5904020020</t>
  </si>
  <si>
    <t>Vyřezání křovin porost řídký 1 až 5 kusů stonků na m2 plochy sklon terénu přes 1:2</t>
  </si>
  <si>
    <t>420350935</t>
  </si>
  <si>
    <t>14</t>
  </si>
  <si>
    <t>5904020110</t>
  </si>
  <si>
    <t>Vyřezání křovin porost hustý 6 a více kusů stonků na m2 plochy sklon terénu do 1:2</t>
  </si>
  <si>
    <t>1464649064</t>
  </si>
  <si>
    <t>5904020120</t>
  </si>
  <si>
    <t>Vyřezání křovin porost hustý 6 a více kusů stonků na m2 plochy sklon terénu přes 1:2</t>
  </si>
  <si>
    <t>1970770706</t>
  </si>
  <si>
    <t>16</t>
  </si>
  <si>
    <t>5904035010</t>
  </si>
  <si>
    <t>Kácení stromů se sklonem terénu do 1:2 obvodem kmene od 31 do 63 cm</t>
  </si>
  <si>
    <t>-524420534</t>
  </si>
  <si>
    <t>17</t>
  </si>
  <si>
    <t>5905023020</t>
  </si>
  <si>
    <t>Úprava povrchu stezky rozprostřením štěrkodrtě přes 3 do 5 cm</t>
  </si>
  <si>
    <t>644167608</t>
  </si>
  <si>
    <t>18</t>
  </si>
  <si>
    <t>5905025110</t>
  </si>
  <si>
    <t>Doplnění stezky štěrkodrtí souvislé</t>
  </si>
  <si>
    <t>m3</t>
  </si>
  <si>
    <t>-453721022</t>
  </si>
  <si>
    <t>19</t>
  </si>
  <si>
    <t>5905055010</t>
  </si>
  <si>
    <t>Odstranění stávajícího kolejového lože odtěžením v koleji</t>
  </si>
  <si>
    <t>1329432347</t>
  </si>
  <si>
    <t>20</t>
  </si>
  <si>
    <t>5905060010</t>
  </si>
  <si>
    <t>Zřízení nového kolejového lože v koleji</t>
  </si>
  <si>
    <t>1904363367</t>
  </si>
  <si>
    <t>5905065010</t>
  </si>
  <si>
    <t>Samostatná úprava vrstvy kolejového lože pod ložnou plochou pražců v koleji</t>
  </si>
  <si>
    <t>-335366322</t>
  </si>
  <si>
    <t>22</t>
  </si>
  <si>
    <t>5905105030</t>
  </si>
  <si>
    <t>Doplnění KL kamenivem souvisle strojně v koleji</t>
  </si>
  <si>
    <t>-654918155</t>
  </si>
  <si>
    <t>23</t>
  </si>
  <si>
    <t>5906130035</t>
  </si>
  <si>
    <t>Montáž kolejového roštu v ose koleje pražce dřevěné nevystrojené tvar S49, 49E1</t>
  </si>
  <si>
    <t>km</t>
  </si>
  <si>
    <t>216289935</t>
  </si>
  <si>
    <t>24</t>
  </si>
  <si>
    <t>5906130345</t>
  </si>
  <si>
    <t>Montáž kolejového roštu v ose koleje pražce betonové vystrojené tvar S49, 49E1</t>
  </si>
  <si>
    <t>654753752</t>
  </si>
  <si>
    <t>25</t>
  </si>
  <si>
    <t>5906130425</t>
  </si>
  <si>
    <t>Montáž kolejového roštu v ose koleje pražce ocelové tvar Y vystrojené tvar S49, 49E1</t>
  </si>
  <si>
    <t>-1346309579</t>
  </si>
  <si>
    <t>26</t>
  </si>
  <si>
    <t>5906135035</t>
  </si>
  <si>
    <t>Demontáž kolejového roštu koleje na úložišti pražce dřevěné tvar S49, T, 49E1</t>
  </si>
  <si>
    <t>-1234696718</t>
  </si>
  <si>
    <t>27</t>
  </si>
  <si>
    <t>5906135155</t>
  </si>
  <si>
    <t>Demontáž kolejového roštu koleje na úložišti pražce betonové tvar S49, T, 49E1</t>
  </si>
  <si>
    <t>-1223851934</t>
  </si>
  <si>
    <t>28</t>
  </si>
  <si>
    <t>5907015016</t>
  </si>
  <si>
    <t>Ojedinělá výměna kolejnic stávající upevnění tvar S49, T, 49E1</t>
  </si>
  <si>
    <t>753247577</t>
  </si>
  <si>
    <t>29</t>
  </si>
  <si>
    <t>5907050020</t>
  </si>
  <si>
    <t>Dělení kolejnic řezáním nebo rozbroušením soustavy S49 nebo T</t>
  </si>
  <si>
    <t>-1645603059</t>
  </si>
  <si>
    <t>30</t>
  </si>
  <si>
    <t>5908050045</t>
  </si>
  <si>
    <t>Výměna upevnění bezpokladnicového komplety</t>
  </si>
  <si>
    <t>úl.pl.</t>
  </si>
  <si>
    <t>1577404198</t>
  </si>
  <si>
    <t>31</t>
  </si>
  <si>
    <t>5909010030</t>
  </si>
  <si>
    <t>Ojedinělé ruční podbití pražců příčných betonových</t>
  </si>
  <si>
    <t>1605672932</t>
  </si>
  <si>
    <t>32</t>
  </si>
  <si>
    <t>5909030010</t>
  </si>
  <si>
    <t>Následná úprava GPK koleje směrové a výškové uspořádání pražce dřevěné nebo ocelové</t>
  </si>
  <si>
    <t>-273987003</t>
  </si>
  <si>
    <t>33</t>
  </si>
  <si>
    <t>5909030020</t>
  </si>
  <si>
    <t>Následná úprava GPK koleje směrové a výškové uspořádání pražce betonové</t>
  </si>
  <si>
    <t>-973049998</t>
  </si>
  <si>
    <t>34</t>
  </si>
  <si>
    <t>5909030030</t>
  </si>
  <si>
    <t>Následná úprava GPK koleje směrové a výškové uspořádání pražce ocelové tv. Y</t>
  </si>
  <si>
    <t>-1753281546</t>
  </si>
  <si>
    <t>35</t>
  </si>
  <si>
    <t>5909031010</t>
  </si>
  <si>
    <t>Úprava GPK koleje směrové a výškové uspořádání pražce dřevěné nebo ocelové</t>
  </si>
  <si>
    <t>-890523534</t>
  </si>
  <si>
    <t>36</t>
  </si>
  <si>
    <t>5909031020</t>
  </si>
  <si>
    <t>Úprava GPK koleje směrové a výškové uspořádání pražce betonové</t>
  </si>
  <si>
    <t>1645935581</t>
  </si>
  <si>
    <t>37</t>
  </si>
  <si>
    <t>5909031030</t>
  </si>
  <si>
    <t>Úprava GPK koleje směrové a výškové uspořádání pražce ocelové tvaru Y</t>
  </si>
  <si>
    <t>1931851389</t>
  </si>
  <si>
    <t>38</t>
  </si>
  <si>
    <t>5909032010</t>
  </si>
  <si>
    <t>Přesná úprava GPK koleje směrové a výškové uspořádání pražce dřevěné nebo ocelové</t>
  </si>
  <si>
    <t>1070760229</t>
  </si>
  <si>
    <t>39</t>
  </si>
  <si>
    <t>5909032020</t>
  </si>
  <si>
    <t>Přesná úprava GPK koleje směrové a výškové uspořádání pražce betonové</t>
  </si>
  <si>
    <t>-2145531140</t>
  </si>
  <si>
    <t>40</t>
  </si>
  <si>
    <t>5909032030</t>
  </si>
  <si>
    <t>Přesná úprava GPK koleje směrové a výškové uspořádání pražce ocelové tv. Y</t>
  </si>
  <si>
    <t>1060820150</t>
  </si>
  <si>
    <t>41</t>
  </si>
  <si>
    <t>5909040010</t>
  </si>
  <si>
    <t>Následná úprava GPK výhybky směrové a výškové uspořádání pražce dřevěné nebo ocelové</t>
  </si>
  <si>
    <t>866080117</t>
  </si>
  <si>
    <t>42</t>
  </si>
  <si>
    <t>5909041010</t>
  </si>
  <si>
    <t>Úprava GPK výhybky směrové a výškové uspořádání pražce dřevěné nebo ocelové</t>
  </si>
  <si>
    <t>1730831028</t>
  </si>
  <si>
    <t>43</t>
  </si>
  <si>
    <t>5909042010</t>
  </si>
  <si>
    <t>Přesná úprava GPK výhybky směrové a výškové uspořádání pražce dřevěné nebo ocelové</t>
  </si>
  <si>
    <t>-1717202078</t>
  </si>
  <si>
    <t>44</t>
  </si>
  <si>
    <t>5910015020</t>
  </si>
  <si>
    <t>Odtavovací stykové svařování mobilní svářečkou kolejnic nových délky do 150 m tv. S49</t>
  </si>
  <si>
    <t>svar</t>
  </si>
  <si>
    <t>1408105183</t>
  </si>
  <si>
    <t>45</t>
  </si>
  <si>
    <t>5910020030</t>
  </si>
  <si>
    <t>Svařování kolejnic termitem plný předehřev standardní spára svar sériový tv. S49</t>
  </si>
  <si>
    <t>1952706677</t>
  </si>
  <si>
    <t>46</t>
  </si>
  <si>
    <t>5910035030</t>
  </si>
  <si>
    <t>Dosažení dovolené upínací teploty v BK prodloužením kolejnicového pásu v koleji tv. S49</t>
  </si>
  <si>
    <t>-1175727201</t>
  </si>
  <si>
    <t>47</t>
  </si>
  <si>
    <t>5910040310</t>
  </si>
  <si>
    <t>Umožnění volné dilatace kolejnice demontáž upevňovadel s osazením kluzných podložek rozdělení pražců "c"</t>
  </si>
  <si>
    <t>175367913</t>
  </si>
  <si>
    <t>48</t>
  </si>
  <si>
    <t>5910040410</t>
  </si>
  <si>
    <t>Umožnění volné dilatace kolejnice montáž upevňovadel s odstraněním kluzných podložek rozdělení pražců "c"</t>
  </si>
  <si>
    <t>-1466126374</t>
  </si>
  <si>
    <t>49</t>
  </si>
  <si>
    <t>5910136010</t>
  </si>
  <si>
    <t>Montáž pražcové kotvy v koleji</t>
  </si>
  <si>
    <t>1192107125</t>
  </si>
  <si>
    <t>50</t>
  </si>
  <si>
    <t>5999005010</t>
  </si>
  <si>
    <t>Třídění spojovacích a upevňovacích součástí</t>
  </si>
  <si>
    <t>-1794916291</t>
  </si>
  <si>
    <t>51</t>
  </si>
  <si>
    <t>5999005020</t>
  </si>
  <si>
    <t>Třídění pražců a kolejnicových podpor</t>
  </si>
  <si>
    <t>73770547</t>
  </si>
  <si>
    <t>52</t>
  </si>
  <si>
    <t>5999005030</t>
  </si>
  <si>
    <t>Třídění kolejnic</t>
  </si>
  <si>
    <t>950428533</t>
  </si>
  <si>
    <t>53</t>
  </si>
  <si>
    <t>5999010010</t>
  </si>
  <si>
    <t>Vyjmutí a snesení konstrukcí nebo dílů hmotnosti do 10 t</t>
  </si>
  <si>
    <t>1957181374</t>
  </si>
  <si>
    <t>54</t>
  </si>
  <si>
    <t>5999010030</t>
  </si>
  <si>
    <t>Vyjmutí a snesení konstrukcí nebo dílů hmotnosti přes 20 t</t>
  </si>
  <si>
    <t>-1450217615</t>
  </si>
  <si>
    <t>55</t>
  </si>
  <si>
    <t>5999015010</t>
  </si>
  <si>
    <t>Vložení konstrukcí nebo dílů hmotnosti do 10 t</t>
  </si>
  <si>
    <t>-1048428044</t>
  </si>
  <si>
    <t>OST</t>
  </si>
  <si>
    <t>Ostatní</t>
  </si>
  <si>
    <t>56</t>
  </si>
  <si>
    <t>9901000700</t>
  </si>
  <si>
    <t>Doprava obousměrná (např. dodávek z vlastních zásob zhotovitele nebo objednatele nebo výzisku) mechanizací o nosnosti do 3,5 t elektrosoučástek, montážního materiálu, kameniva, písku, dlažebních kostek, suti, atd. do 100 km</t>
  </si>
  <si>
    <t>-1193670968</t>
  </si>
  <si>
    <t>57</t>
  </si>
  <si>
    <t>9902100100</t>
  </si>
  <si>
    <t>Doprava obousměrná (např. dodávek z vlastních zásob zhotovitele nebo objednatele nebo výzisku) mechanizací o nosnosti přes 3,5 t sypanin (kameniva, písku, suti, dlažebních kostek, atd.) do 10 km</t>
  </si>
  <si>
    <t>503726071</t>
  </si>
  <si>
    <t>58</t>
  </si>
  <si>
    <t>9902100300</t>
  </si>
  <si>
    <t>Doprava obousměrná (např. dodávek z vlastních zásob zhotovitele nebo objednatele nebo výzisku) mechanizací o nosnosti přes 3,5 t sypanin (kameniva, písku, suti, dlažebních kostek, atd.) do 30 km</t>
  </si>
  <si>
    <t>-786508316</t>
  </si>
  <si>
    <t>59</t>
  </si>
  <si>
    <t>9902200600</t>
  </si>
  <si>
    <t>Doprava obousměrná (např. dodávek z vlastních zásob zhotovitele nebo objednatele nebo výzisku) mechanizací o nosnosti přes 3,5 t objemnějšího kusového materiálu (prefabrikátů, stožárů, výhybek, rozvaděčů, vybouraných hmot atd.) do 80 km</t>
  </si>
  <si>
    <t>-1522257247</t>
  </si>
  <si>
    <t>60</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</si>
  <si>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</si>
  <si>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</si>
  <si>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-995544094</t>
  </si>
  <si>
    <t>61</t>
  </si>
  <si>
    <t>9902200800</t>
  </si>
  <si>
    <t>Doprava obousměrná (např. dodávek z vlastních zásob zhotovitele nebo objednatele nebo výzisku) mechanizací o nosnosti přes 3,5 t objemnějšího kusového materiálu (prefabrikátů, stožárů, výhybek, rozvaděčů, vybouraných hmot atd.) do 150 km</t>
  </si>
  <si>
    <t>1857951439</t>
  </si>
  <si>
    <t>62</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</si>
  <si>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</si>
  <si>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</si>
  <si>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421502314</t>
  </si>
  <si>
    <t>63</t>
  </si>
  <si>
    <t>9902209100</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</si>
  <si>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t>
  </si>
  <si>
    <t>996750911</t>
  </si>
  <si>
    <t>64</t>
  </si>
  <si>
    <t>9903200100</t>
  </si>
  <si>
    <t>Přeprava mechanizace na místo prováděných prací o hmotnosti přes 12 t přes 50 do 100 km</t>
  </si>
  <si>
    <t>1443000212</t>
  </si>
  <si>
    <t>65</t>
  </si>
  <si>
    <t>9909000400</t>
  </si>
  <si>
    <t>Poplatek za likvidaci plastových součástí</t>
  </si>
  <si>
    <t>-1670244845</t>
  </si>
  <si>
    <t>SO 10-11-01 - Nejdek (mimo) - METALIS, železniční spodek</t>
  </si>
  <si>
    <t xml:space="preserve">    M - Materiál</t>
  </si>
  <si>
    <t xml:space="preserve">      5 - Komunikace pozemní</t>
  </si>
  <si>
    <t>Materiál</t>
  </si>
  <si>
    <t>5956213000</t>
  </si>
  <si>
    <t xml:space="preserve">Pražec betonový příčný nevystrojený  užitý SB5</t>
  </si>
  <si>
    <t>730266263</t>
  </si>
  <si>
    <t>5964119010</t>
  </si>
  <si>
    <t>Příkopová tvárnice TZZ 4a</t>
  </si>
  <si>
    <t>1521038992</t>
  </si>
  <si>
    <t>5964161005</t>
  </si>
  <si>
    <t>Beton lehce zhutnitelný C 16/20;X0 F5 2 200 2 662</t>
  </si>
  <si>
    <t>-78393889</t>
  </si>
  <si>
    <t>5964161030</t>
  </si>
  <si>
    <t>Beton lehce zhutnitelný C 25/30;XF1 vyhovuje i XD1-2,XA1,XC3 F5 2 470 2 989</t>
  </si>
  <si>
    <t>1528972075</t>
  </si>
  <si>
    <t>5964161020</t>
  </si>
  <si>
    <t>Beton lehce zhutnitelný C 25/30;X0 F5 2 395 2 898</t>
  </si>
  <si>
    <t>-1489107269</t>
  </si>
  <si>
    <t>-1196372753</t>
  </si>
  <si>
    <t>5955101020</t>
  </si>
  <si>
    <t>Kamenivo drcené štěrkodrť frakce 0/32</t>
  </si>
  <si>
    <t>-1751831608</t>
  </si>
  <si>
    <t>5955101015</t>
  </si>
  <si>
    <t>Kamenivo drcené štěrkodrť frakce 0/22</t>
  </si>
  <si>
    <t>1917337861</t>
  </si>
  <si>
    <t>5955101012</t>
  </si>
  <si>
    <t>Kamenivo drcené štěrk frakce 16/32</t>
  </si>
  <si>
    <t>1001175763</t>
  </si>
  <si>
    <t>5955101045</t>
  </si>
  <si>
    <t>Lomový kámen tříděný pro rovnaniny</t>
  </si>
  <si>
    <t>-353575120</t>
  </si>
  <si>
    <t>59641041R.1</t>
  </si>
  <si>
    <t>Kanalizační díly plastové šachta DN 800</t>
  </si>
  <si>
    <t>1295303014</t>
  </si>
  <si>
    <t>59641041R.2</t>
  </si>
  <si>
    <t>Kanalizační díly plastové šachta DN 400</t>
  </si>
  <si>
    <t>-1364555839</t>
  </si>
  <si>
    <t>5964104150</t>
  </si>
  <si>
    <t>Kanalizační díly plastové Krycí víko šachty plastové pochůzné</t>
  </si>
  <si>
    <t>-75217722</t>
  </si>
  <si>
    <t>5964104020</t>
  </si>
  <si>
    <t>Kanalizační díly plastové trubka hladká DN 400</t>
  </si>
  <si>
    <t>1884420126</t>
  </si>
  <si>
    <t>5964104015</t>
  </si>
  <si>
    <t>Kanalizační díly plastové trubka hladká DN 300</t>
  </si>
  <si>
    <t>1784891925</t>
  </si>
  <si>
    <t>58912500R</t>
  </si>
  <si>
    <t xml:space="preserve">malta cementová MC10 </t>
  </si>
  <si>
    <t>-1617026965</t>
  </si>
  <si>
    <t>5964133005</t>
  </si>
  <si>
    <t>Geotextilie separační</t>
  </si>
  <si>
    <t>762464702</t>
  </si>
  <si>
    <t>313160R</t>
  </si>
  <si>
    <t>síť výztužná svařovaná 150x150mm drát D 6mm</t>
  </si>
  <si>
    <t>1378562711</t>
  </si>
  <si>
    <t>5964115000</t>
  </si>
  <si>
    <t>Příkopový žlab tvaru J</t>
  </si>
  <si>
    <t>-1063801422</t>
  </si>
  <si>
    <t>5964117000</t>
  </si>
  <si>
    <t>Poklop příkopového žlabu tvaru J</t>
  </si>
  <si>
    <t>172873314</t>
  </si>
  <si>
    <t>5914005030</t>
  </si>
  <si>
    <t>Rozšíření stezky zemního tělesa dle VL Ž2 gabiony</t>
  </si>
  <si>
    <t>-1720695602</t>
  </si>
  <si>
    <t>5914005040</t>
  </si>
  <si>
    <t>Rozšíření stezky zemního tělesa dle VL Ž2 použitými železobetonovými pražci</t>
  </si>
  <si>
    <t>66933178</t>
  </si>
  <si>
    <t>5914020020</t>
  </si>
  <si>
    <t>Čištění otevřených odvodňovacích zařízení strojně příkop nezpevněný</t>
  </si>
  <si>
    <t>-1504895181</t>
  </si>
  <si>
    <t>59140302R</t>
  </si>
  <si>
    <t>Demontáž dílů otevřeného odvodnění skluzu z lomového kamene</t>
  </si>
  <si>
    <t>-1156622819</t>
  </si>
  <si>
    <t>5914035010</t>
  </si>
  <si>
    <t>Zřízení otevřených odvodňovacích zařízení příkopové tvárnice</t>
  </si>
  <si>
    <t>1710479654</t>
  </si>
  <si>
    <t>5914035150</t>
  </si>
  <si>
    <t>Zřízení otevřených odvodňovacích zařízení příkopového žlabu staveništního prefabrikátu</t>
  </si>
  <si>
    <t>-645715927</t>
  </si>
  <si>
    <t>5914035470</t>
  </si>
  <si>
    <t>Zřízení otevřených odvodňovacích zařízení trativodní výusť z lomového kamene</t>
  </si>
  <si>
    <t>417318521</t>
  </si>
  <si>
    <t>5914040130</t>
  </si>
  <si>
    <t>Čištění krytých odvodňovacích zařízení propláchnutím svodného potrubí</t>
  </si>
  <si>
    <t>12381188</t>
  </si>
  <si>
    <t>591405000R</t>
  </si>
  <si>
    <t>Demontáž krytých odvodňovacích zařízení poklop z desek</t>
  </si>
  <si>
    <t>1012990138</t>
  </si>
  <si>
    <t>5914050020</t>
  </si>
  <si>
    <t>Demontáž krytých odvodňovacích zařízení šachty trativodu</t>
  </si>
  <si>
    <t>ks</t>
  </si>
  <si>
    <t>225963756</t>
  </si>
  <si>
    <t>5914055020</t>
  </si>
  <si>
    <t>Zřízení krytých odvodňovacích zařízení šachty trativodu</t>
  </si>
  <si>
    <t>-1474463435</t>
  </si>
  <si>
    <t>5914055030</t>
  </si>
  <si>
    <t>Zřízení krytých odvodňovacích zařízení svodného potrubí</t>
  </si>
  <si>
    <t>-1565561270</t>
  </si>
  <si>
    <t>5914055060</t>
  </si>
  <si>
    <t>Zřízení krytých odvodňovacích zařízení vsakovacího žebra</t>
  </si>
  <si>
    <t>-1715203198</t>
  </si>
  <si>
    <t>5914095020</t>
  </si>
  <si>
    <t>Čištění skalních svahů v ochranném pásmu dráhy od zvětralé horniny</t>
  </si>
  <si>
    <t>1233757858</t>
  </si>
  <si>
    <t>5914035320</t>
  </si>
  <si>
    <t>Zřízení otevřených odvodňovacích zařízení kaskáda z lomového kamene</t>
  </si>
  <si>
    <t>-1022282190</t>
  </si>
  <si>
    <t>5914100040</t>
  </si>
  <si>
    <t>Oprava ochranné konstrukce a zpevnění svahů ve styku s vodními toky a díly dlažbou</t>
  </si>
  <si>
    <t>1845601144</t>
  </si>
  <si>
    <t>5914100070</t>
  </si>
  <si>
    <t>Oprava ochranné konstrukce a zpevnění svahů ve styku s vodními toky a díly gabiony</t>
  </si>
  <si>
    <t>1068630949</t>
  </si>
  <si>
    <t>5915005020</t>
  </si>
  <si>
    <t>Hloubení rýh nebo jam ručně na železničním spodku v hornině třídy těžitelnosti I skupiny 2</t>
  </si>
  <si>
    <t>2133771093</t>
  </si>
  <si>
    <t>5915007020</t>
  </si>
  <si>
    <t>Zásyp jam nebo rýh sypaninou na železničním spodku se zhutněním</t>
  </si>
  <si>
    <t>1499506635</t>
  </si>
  <si>
    <t>5915010020</t>
  </si>
  <si>
    <t>Těžení zeminy nebo horniny železničního spodku v hornině třídy těžitelnosti I skupiny 2</t>
  </si>
  <si>
    <t>401727767</t>
  </si>
  <si>
    <t>5915015020</t>
  </si>
  <si>
    <t>Svahování zemního tělesa železničního spodku v zářezu</t>
  </si>
  <si>
    <t>-529510159</t>
  </si>
  <si>
    <t>1893731373</t>
  </si>
  <si>
    <t>-1380287970</t>
  </si>
  <si>
    <t>9902100200</t>
  </si>
  <si>
    <t>Doprava obousměrná (např. dodávek z vlastních zásob zhotovitele nebo objednatele nebo výzisku) mechanizací o nosnosti přes 3,5 t sypanin (kameniva, písku, suti, dlažebních kostek, atd.) do 20 km</t>
  </si>
  <si>
    <t>567148032</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</si>
  <si>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</si>
  <si>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</si>
  <si>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2052284694</t>
  </si>
  <si>
    <t>9902401200</t>
  </si>
  <si>
    <t>Doprava jednosměrná (např. nakupovaného materiálu) mechanizací o nosnosti přes 3,5 t objemnějšího kusového materiálu (prefabrikátů, stožárů, výhybek, rozvaděčů, vybouraných hmot atd.) do 350 km</t>
  </si>
  <si>
    <t>317005737</t>
  </si>
  <si>
    <t>9902900100</t>
  </si>
  <si>
    <t>Naložení sypanin, drobného kusového materiálu, suti</t>
  </si>
  <si>
    <t>-431200965</t>
  </si>
  <si>
    <t>9902900200</t>
  </si>
  <si>
    <t>Naložení objemnějšího kusového materiálu, vybouraných hmot</t>
  </si>
  <si>
    <t>759200853</t>
  </si>
  <si>
    <t>9909000100</t>
  </si>
  <si>
    <t>Poplatek za uložení suti nebo hmot na oficiální skládku</t>
  </si>
  <si>
    <t>2129994758</t>
  </si>
  <si>
    <t>9909000500</t>
  </si>
  <si>
    <t>Poplatek uložení odpadu betonových prefabrikátů</t>
  </si>
  <si>
    <t>-995178751</t>
  </si>
  <si>
    <t>Úroveň 4:</t>
  </si>
  <si>
    <t>SO 10-11-01.1 - Nejdek (mimo) - METALIS, železniční spodek ÚRS</t>
  </si>
  <si>
    <t xml:space="preserve">    1 - Pažení</t>
  </si>
  <si>
    <t xml:space="preserve">      18 - Zemní práce - povrchové úpravy terénu</t>
  </si>
  <si>
    <t xml:space="preserve">    2 - Zakládání</t>
  </si>
  <si>
    <t xml:space="preserve">    9 - Ostatní konstrukce a práce, bourání</t>
  </si>
  <si>
    <t>Pažení</t>
  </si>
  <si>
    <t>151103111</t>
  </si>
  <si>
    <t>Odstranění příložného pažení a rozepření stěn kolejového lože do 20 m2 hl do 2 m</t>
  </si>
  <si>
    <t>361805536</t>
  </si>
  <si>
    <t>151303101</t>
  </si>
  <si>
    <t>Zřízení hnaného pažení a rozepření stěn kolejového lože do 20 m2 hl do 2 m</t>
  </si>
  <si>
    <t>-2136843551</t>
  </si>
  <si>
    <t>285947R</t>
  </si>
  <si>
    <t>Trny z betonářské oceli do průměru 30 mm, délky do 3m</t>
  </si>
  <si>
    <t>-2058378342</t>
  </si>
  <si>
    <t>Zemní práce - povrchové úpravy terénu</t>
  </si>
  <si>
    <t>181411133</t>
  </si>
  <si>
    <t>Založení parkového trávníku výsevem plochy do 1000 m2 ve svahu do 1:1</t>
  </si>
  <si>
    <t>-1532238697</t>
  </si>
  <si>
    <t>00572410</t>
  </si>
  <si>
    <t>osivo směs travní parková</t>
  </si>
  <si>
    <t>kg</t>
  </si>
  <si>
    <t>-1013893089</t>
  </si>
  <si>
    <t>182311123</t>
  </si>
  <si>
    <t>Rozprostření ornice ve svahu přes 1:5 tl vrstvy do 200 mm ručně</t>
  </si>
  <si>
    <t>-1897182286</t>
  </si>
  <si>
    <t>182351023</t>
  </si>
  <si>
    <t>Rozprostření ornice pl do 100 m2 ve svahu přes 1:5 tl vrstvy do 200 mm strojně</t>
  </si>
  <si>
    <t>199450965</t>
  </si>
  <si>
    <t>183405212</t>
  </si>
  <si>
    <t>Výsev trávníku hydroosevem na hlušinu</t>
  </si>
  <si>
    <t>238921413</t>
  </si>
  <si>
    <t>Zakládání</t>
  </si>
  <si>
    <t>274211411</t>
  </si>
  <si>
    <t>Zdivo základových pásů z lomového kamene na maltu cementovou</t>
  </si>
  <si>
    <t>2059710252</t>
  </si>
  <si>
    <t>274211492</t>
  </si>
  <si>
    <t>Příplatek k základovým pásům z lomového kamene za jednostranné lícování zdiva</t>
  </si>
  <si>
    <t>145313354</t>
  </si>
  <si>
    <t>274311127</t>
  </si>
  <si>
    <t>Základové pasy, prahy, věnce a ostruhy z betonu prostého C 25/30</t>
  </si>
  <si>
    <t>-595471395</t>
  </si>
  <si>
    <t>Ostatní konstrukce a práce, bourání</t>
  </si>
  <si>
    <t>961021112</t>
  </si>
  <si>
    <t>Bourání mostních základů z kamene</t>
  </si>
  <si>
    <t>-560460619</t>
  </si>
  <si>
    <t>961044111</t>
  </si>
  <si>
    <t>Bourání základů z betonu prostého</t>
  </si>
  <si>
    <t>1553715673</t>
  </si>
  <si>
    <t>977151112</t>
  </si>
  <si>
    <t>Jádrové vrty diamantovými korunkami do D 40 mm do stavebních materiálů</t>
  </si>
  <si>
    <t>1201860248</t>
  </si>
  <si>
    <t>985511113</t>
  </si>
  <si>
    <t>Stříkaný beton ze suché směsi pevnosti 25 MPa stěn tl 50 mm</t>
  </si>
  <si>
    <t>-944502414</t>
  </si>
  <si>
    <t>31316004</t>
  </si>
  <si>
    <t>síť výztužná svařovaná 100x100mm drát D 5mm</t>
  </si>
  <si>
    <t>1569870290</t>
  </si>
  <si>
    <t>13021015</t>
  </si>
  <si>
    <t>tyč ocelová žebírková jakost BSt 500S výztuž do betonu D 16mm</t>
  </si>
  <si>
    <t>-1748274396</t>
  </si>
  <si>
    <t>985511119</t>
  </si>
  <si>
    <t>Příplatek ke stříkanému betonu ze suché směsi pevnosti 25 MPa stěn ZKD 10 mm</t>
  </si>
  <si>
    <t>-1955079367</t>
  </si>
  <si>
    <t>985564123</t>
  </si>
  <si>
    <t>Kotvičky pro výztuž stříkaného betonu hl do 400 mm z oceli D 10 mm do cementové malty</t>
  </si>
  <si>
    <t>-1344228269</t>
  </si>
  <si>
    <t>SO 20-10-01 - dD3 Nové Hamry, železniční svršek</t>
  </si>
  <si>
    <t>5955101030</t>
  </si>
  <si>
    <t>Kamenivo drcené drť frakce 8/16</t>
  </si>
  <si>
    <t>-2003158814</t>
  </si>
  <si>
    <t>-933195946</t>
  </si>
  <si>
    <t>539281004</t>
  </si>
  <si>
    <t>-1359861116</t>
  </si>
  <si>
    <t>1605877416</t>
  </si>
  <si>
    <t>-1560411108</t>
  </si>
  <si>
    <t>5905105040</t>
  </si>
  <si>
    <t>Doplnění KL kamenivem souvisle strojně ve výhybce</t>
  </si>
  <si>
    <t>673430982</t>
  </si>
  <si>
    <t>5905110010</t>
  </si>
  <si>
    <t>Snížení KL pod patou kolejnice v koleji</t>
  </si>
  <si>
    <t>1245518878</t>
  </si>
  <si>
    <t>5905110020</t>
  </si>
  <si>
    <t>Snížení KL pod patou kolejnice ve výhybce</t>
  </si>
  <si>
    <t>1686409524</t>
  </si>
  <si>
    <t>-1017092816</t>
  </si>
  <si>
    <t>1957628822</t>
  </si>
  <si>
    <t>781300632</t>
  </si>
  <si>
    <t>-872789284</t>
  </si>
  <si>
    <t>804539371</t>
  </si>
  <si>
    <t>5910020130</t>
  </si>
  <si>
    <t>Svařování kolejnic termitem plný předehřev standardní spára svar jednotlivý tv. S49</t>
  </si>
  <si>
    <t>-1365591586</t>
  </si>
  <si>
    <t>1894977309</t>
  </si>
  <si>
    <t>1171274139</t>
  </si>
  <si>
    <t>1469779462</t>
  </si>
  <si>
    <t>5912030120</t>
  </si>
  <si>
    <t>Demontáž návěstidla včetně sloupku a patky místa zastavení</t>
  </si>
  <si>
    <t>514982994</t>
  </si>
  <si>
    <t>5912045120</t>
  </si>
  <si>
    <t>Montáž návěstidla včetně sloupku a patky místa zastavení</t>
  </si>
  <si>
    <t>-1767810783</t>
  </si>
  <si>
    <t>5912065210</t>
  </si>
  <si>
    <t>Montáž zajišťovací značky včetně sloupku a základu konzolové</t>
  </si>
  <si>
    <t>1735308590</t>
  </si>
  <si>
    <t>5962119000</t>
  </si>
  <si>
    <t>Zajištění PPK sloupek zajišťovací značka</t>
  </si>
  <si>
    <t>-1969907585</t>
  </si>
  <si>
    <t>1114743459</t>
  </si>
  <si>
    <t>9902201100</t>
  </si>
  <si>
    <t>Doprava obousměrná (např. dodávek z vlastních zásob zhotovitele nebo objednatele nebo výzisku) mechanizací o nosnosti přes 3,5 t objemnějšího kusového materiálu (prefabrikátů, stožárů, výhybek, rozvaděčů, vybouraných hmot atd.) do 300 km</t>
  </si>
  <si>
    <t>-695551085</t>
  </si>
  <si>
    <t>-243543455</t>
  </si>
  <si>
    <t>SO 90-14-01 - Nejdek (mimo) - METALIS výstroj trati - 1. etapa</t>
  </si>
  <si>
    <t>5912030040</t>
  </si>
  <si>
    <t>Demontáž návěstidla včetně sloupku a patky rychlostníku</t>
  </si>
  <si>
    <t>1604887952</t>
  </si>
  <si>
    <t>5912045040</t>
  </si>
  <si>
    <t>Montáž návěstidla včetně sloupku a patky rychlostníku</t>
  </si>
  <si>
    <t>1793229329</t>
  </si>
  <si>
    <t>5964165000</t>
  </si>
  <si>
    <t>Betonová patka sloupku malá prefabrikát</t>
  </si>
  <si>
    <t>-1372940747</t>
  </si>
  <si>
    <t>5962101000</t>
  </si>
  <si>
    <t>Návěstidlo rychlostník NS dvouciferný</t>
  </si>
  <si>
    <t>-1354178820</t>
  </si>
  <si>
    <t>5912045050</t>
  </si>
  <si>
    <t>Montáž návěstidla včetně sloupku a patky sklonovníku</t>
  </si>
  <si>
    <t>-1327591772</t>
  </si>
  <si>
    <t>5962101110</t>
  </si>
  <si>
    <t>Návěstidlo sklonovník reflexní</t>
  </si>
  <si>
    <t>-360549913</t>
  </si>
  <si>
    <t>5912045090</t>
  </si>
  <si>
    <t>Montáž návěstidla včetně sloupku a patky staničníku</t>
  </si>
  <si>
    <t>35243084</t>
  </si>
  <si>
    <t>5962101100</t>
  </si>
  <si>
    <t>Návěstidlo staničník 320x610 pozink jednomístný</t>
  </si>
  <si>
    <t>1068102516</t>
  </si>
  <si>
    <t>5912050220</t>
  </si>
  <si>
    <t>Staničení montáž hektometrovníku</t>
  </si>
  <si>
    <t>-509389022</t>
  </si>
  <si>
    <t>5962101120</t>
  </si>
  <si>
    <t>Návěstidlo hektometrovník železobetonový se znaky</t>
  </si>
  <si>
    <t>745906917</t>
  </si>
  <si>
    <t>2008547009</t>
  </si>
  <si>
    <t>-1050148167</t>
  </si>
  <si>
    <t>5962113000</t>
  </si>
  <si>
    <t>Sloupek ocelový pozinkovaný 70 mm</t>
  </si>
  <si>
    <t>-1201084608</t>
  </si>
  <si>
    <t>5962114000</t>
  </si>
  <si>
    <t>Výstroj sloupku objímka 50 až 100 mm kompletní</t>
  </si>
  <si>
    <t>985910184</t>
  </si>
  <si>
    <t>5962114015</t>
  </si>
  <si>
    <t>Výstroj sloupku víčko plast 70 mm</t>
  </si>
  <si>
    <t>1365381703</t>
  </si>
  <si>
    <t>9901001000</t>
  </si>
  <si>
    <t>Doprava obousměrná (např. dodávek z vlastních zásob zhotovitele nebo objednatele nebo výzisku) mechanizací o nosnosti do 3,5 t elektrosoučástek, montážního materiálu, kameniva, písku, dlažebních kostek, suti, atd. do 250 km</t>
  </si>
  <si>
    <t>-142118048</t>
  </si>
  <si>
    <t>PS 10-02-01 - Ochrana stávající kabelizace</t>
  </si>
  <si>
    <t>09335145</t>
  </si>
  <si>
    <t>Jan Zima, DiS</t>
  </si>
  <si>
    <t>7590527042</t>
  </si>
  <si>
    <t>Demontáž kabelu volně uloženého</t>
  </si>
  <si>
    <t>153806068</t>
  </si>
  <si>
    <t>7590525231</t>
  </si>
  <si>
    <t>Montáž kabelu návěstního volně uloženého s jádrem 1 mm Cu TCEKEZE, TCEKFE, TCEKPFLEY, TCEKPFLEZE do 16 P</t>
  </si>
  <si>
    <t>-1606294542</t>
  </si>
  <si>
    <t>7590525220</t>
  </si>
  <si>
    <t>Montáž kabelu návěstního s jádry 0,4 a 0,6 mm Cu TCEKEZE do 25 XN</t>
  </si>
  <si>
    <t>1711801988</t>
  </si>
  <si>
    <t>7593507198</t>
  </si>
  <si>
    <t>Demontáž trubek HDPE z kabelovodu či chráničky</t>
  </si>
  <si>
    <t>-47408461</t>
  </si>
  <si>
    <t>7593505100</t>
  </si>
  <si>
    <t>Zatažení 1 až 3 trubky HDPE do otvoru kabelovodu</t>
  </si>
  <si>
    <t>1968030871</t>
  </si>
  <si>
    <t>1320010001-R</t>
  </si>
  <si>
    <t>Výkop a odkop zeminy ke stávajícím kabelům ručně,zabezpečení výkopu</t>
  </si>
  <si>
    <t>-998435492</t>
  </si>
  <si>
    <t>1320010011-R</t>
  </si>
  <si>
    <t>Ochrana štěrkového lože kolejí při souběžné trase s kolejemi</t>
  </si>
  <si>
    <t>1670678515</t>
  </si>
  <si>
    <t>1320010021-R</t>
  </si>
  <si>
    <t>Opětovné zřízení kabelového lože z prosáté zeminy ve stávající kabelové trase</t>
  </si>
  <si>
    <t>208377675</t>
  </si>
  <si>
    <t>1320010031-R</t>
  </si>
  <si>
    <t>Pokládka výstražné fólie ve stávající kabelové trase</t>
  </si>
  <si>
    <t>-1856413394</t>
  </si>
  <si>
    <t>1320010035-R</t>
  </si>
  <si>
    <t>Odstranění výstražné fólie ve stávající kabelové trase</t>
  </si>
  <si>
    <t>1846478005</t>
  </si>
  <si>
    <t>1320010041-R</t>
  </si>
  <si>
    <t>Zához osazené kabelové trasy ručně včetně hutnění</t>
  </si>
  <si>
    <t>-194151859</t>
  </si>
  <si>
    <t>7594205050</t>
  </si>
  <si>
    <t>Povrchová úprava po záhozu ve stávající kabelové trase</t>
  </si>
  <si>
    <t>503582746</t>
  </si>
  <si>
    <t>7593505120</t>
  </si>
  <si>
    <t>Oddělení při křižování trasy se silovým kabelem žlabem plastovým 120x110mm včetně žlabu</t>
  </si>
  <si>
    <t>1048636646</t>
  </si>
  <si>
    <t>7598095700</t>
  </si>
  <si>
    <t>Dozor pracovníků provozovatele při práci na živém zařízení</t>
  </si>
  <si>
    <t>hod</t>
  </si>
  <si>
    <t>-32669923</t>
  </si>
  <si>
    <t>HZS4221</t>
  </si>
  <si>
    <t>Hodinová zúčtovací sazba geodet</t>
  </si>
  <si>
    <t>-288538532</t>
  </si>
  <si>
    <t>A.1.2 - Nástupiště</t>
  </si>
  <si>
    <t>SO 20-12-01 - dD3 Nové Hamry, nástupiště</t>
  </si>
  <si>
    <t>5963146000</t>
  </si>
  <si>
    <t>Asfaltový beton ACO 11S 50/70 střednězrnný-obrusná vrstva</t>
  </si>
  <si>
    <t>-1467398925</t>
  </si>
  <si>
    <t>-664307531</t>
  </si>
  <si>
    <t>1239165983</t>
  </si>
  <si>
    <t>5963134000</t>
  </si>
  <si>
    <t>Náběhový klín dřevěný</t>
  </si>
  <si>
    <t>-1758139859</t>
  </si>
  <si>
    <t>585640R</t>
  </si>
  <si>
    <t>Malta cementová</t>
  </si>
  <si>
    <t>791234950</t>
  </si>
  <si>
    <t>5905025010</t>
  </si>
  <si>
    <t>Doplnění stezky štěrkodrtí ojediněle ručně</t>
  </si>
  <si>
    <t>-1399687560</t>
  </si>
  <si>
    <t>5913060020</t>
  </si>
  <si>
    <t>Demontáž dílů betonové přejezdové konstrukce vnitřního panelu</t>
  </si>
  <si>
    <t>542830827</t>
  </si>
  <si>
    <t>5913065020</t>
  </si>
  <si>
    <t>Montáž dílů betonové přejezdové konstrukce v koleji vnitřního panelu</t>
  </si>
  <si>
    <t>1326611798</t>
  </si>
  <si>
    <t>5913195040</t>
  </si>
  <si>
    <t>Montáž dřevěných dílů přejezdu náběhový klín</t>
  </si>
  <si>
    <t>-1437102551</t>
  </si>
  <si>
    <t>5913255010</t>
  </si>
  <si>
    <t>Zřízení konstrukce vozovky asfaltobetonové s obrusnou vrstvou tloušťky do 5 cm</t>
  </si>
  <si>
    <t>-816306957</t>
  </si>
  <si>
    <t>5914075R.1</t>
  </si>
  <si>
    <t>Zřízení konstrukční vrstvy pražcového podloží bez geomateriálu tl. 0,05 m</t>
  </si>
  <si>
    <t>1562145662</t>
  </si>
  <si>
    <t>5914075R.2</t>
  </si>
  <si>
    <t>Zřízení konstrukční vrstvy pražcového podloží bez geomateriálu tl. 0,20 m</t>
  </si>
  <si>
    <t>-2099997025</t>
  </si>
  <si>
    <t>5914120040</t>
  </si>
  <si>
    <t>Demontáž nástupiště úrovňového Tischer oboustranného včetně podložek</t>
  </si>
  <si>
    <t>2093392884</t>
  </si>
  <si>
    <t>5914130040</t>
  </si>
  <si>
    <t>Montáž nástupiště úrovňového Tischer oboustranné</t>
  </si>
  <si>
    <t>-1602273807</t>
  </si>
  <si>
    <t>530728944</t>
  </si>
  <si>
    <t>A.1.3 - Železniční přejezdy</t>
  </si>
  <si>
    <t>SO 10-13-01 - Přejezd P173 v evid. km 20,548</t>
  </si>
  <si>
    <t>5963101003</t>
  </si>
  <si>
    <t>Přejezd celopryžový pro zatížené komunikace se závěrnou zídkou tv. T</t>
  </si>
  <si>
    <t>-1997422069</t>
  </si>
  <si>
    <t>5964121000</t>
  </si>
  <si>
    <t>Prahová vpusť výztužné vč. mříží</t>
  </si>
  <si>
    <t>356928108</t>
  </si>
  <si>
    <t>-633022517</t>
  </si>
  <si>
    <t>1234502624</t>
  </si>
  <si>
    <t>-1068670873</t>
  </si>
  <si>
    <t>-40457945</t>
  </si>
  <si>
    <t>5963152000</t>
  </si>
  <si>
    <t>Asfaltová zálivka pro trhliny a spáry</t>
  </si>
  <si>
    <t>907580015</t>
  </si>
  <si>
    <t>5913035030</t>
  </si>
  <si>
    <t>Demontáž celopryžové přejezdové konstrukce málo zatížené v koleji část vnější a vnitřní včetně závěrných zídek</t>
  </si>
  <si>
    <t>360175775</t>
  </si>
  <si>
    <t>5913040030</t>
  </si>
  <si>
    <t>Montáž celopryžové přejezdové konstrukce málo zatížené v koleji část vnější a vnitřní včetně závěrných zídek</t>
  </si>
  <si>
    <t>-868225759</t>
  </si>
  <si>
    <t>1171692563</t>
  </si>
  <si>
    <t>5913050012</t>
  </si>
  <si>
    <t>Montáž závěrné zídky pro celopryžové přejezdové konstrukce celopryžové</t>
  </si>
  <si>
    <t>1539736809</t>
  </si>
  <si>
    <t>5913215020</t>
  </si>
  <si>
    <t>Demontáž kolejnicových dílů přejezdu ochranná kolejnice</t>
  </si>
  <si>
    <t>1451835449</t>
  </si>
  <si>
    <t>5913235010</t>
  </si>
  <si>
    <t>Dělení AB komunikace řezáním hloubky do 10 cm</t>
  </si>
  <si>
    <t>784501784</t>
  </si>
  <si>
    <t>5913240010</t>
  </si>
  <si>
    <t>Odstranění AB komunikace odtěžením nebo frézováním hloubky do 10 cm</t>
  </si>
  <si>
    <t>1959273763</t>
  </si>
  <si>
    <t>827287674</t>
  </si>
  <si>
    <t>5914030510</t>
  </si>
  <si>
    <t>Demontáž dílů otevřeného odvodnění silničního žlabu s mřížkou</t>
  </si>
  <si>
    <t>-820383107</t>
  </si>
  <si>
    <t>5914035550</t>
  </si>
  <si>
    <t>Zřízení otevřených odvodňovacích zařízení prahové vpusti prefabrikované díly</t>
  </si>
  <si>
    <t>1341353474</t>
  </si>
  <si>
    <t>5914075010</t>
  </si>
  <si>
    <t>Zřízení konstrukční vrstvy pražcového podloží bez geomateriálu tl. 0,15 m</t>
  </si>
  <si>
    <t>1334855820</t>
  </si>
  <si>
    <t>52264431</t>
  </si>
  <si>
    <t>-1524915428</t>
  </si>
  <si>
    <t>-1034898238</t>
  </si>
  <si>
    <t>367829382</t>
  </si>
  <si>
    <t>9902201000</t>
  </si>
  <si>
    <t>Doprava obousměrná (např. dodávek z vlastních zásob zhotovitele nebo objednatele nebo výzisku) mechanizací o nosnosti přes 3,5 t objemnějšího kusového materiálu (prefabrikátů, stožárů, výhybek, rozvaděčů, vybouraných hmot atd.) do 250 km</t>
  </si>
  <si>
    <t>-370051910</t>
  </si>
  <si>
    <t>-153976740</t>
  </si>
  <si>
    <t>9909000600</t>
  </si>
  <si>
    <t>Poplatek za recyklaci odpadu (asfaltové směsi, kusový beton)</t>
  </si>
  <si>
    <t>-1324419271</t>
  </si>
  <si>
    <t>9909000700</t>
  </si>
  <si>
    <t>Poplatek za recyklaci kameniva</t>
  </si>
  <si>
    <t>-363200444</t>
  </si>
  <si>
    <t>A.1.4 - Materiál zajištěný objednatelem - NEOCEŇOVAT</t>
  </si>
  <si>
    <t>5957104025</t>
  </si>
  <si>
    <t>Kolejnicové pásy třídy R260 tv. 49 E1 délky 75 metrů</t>
  </si>
  <si>
    <t>982038935</t>
  </si>
  <si>
    <t>A.1.5 - Zajištění skalního zářezu</t>
  </si>
  <si>
    <t>A.1.5.1 - Zajištění sklaního zářezu</t>
  </si>
  <si>
    <t>998153131</t>
  </si>
  <si>
    <t>Přesun hmot pro samostatné zdi a valy zděné z cihel, kamene, tvárnic nebo monolitické v do 12 m</t>
  </si>
  <si>
    <t>-482527609</t>
  </si>
  <si>
    <t>283203014</t>
  </si>
  <si>
    <t>CKT D 25 mm; dl. do 4 m; S 670 H+ matka a podložka</t>
  </si>
  <si>
    <t>1596814131</t>
  </si>
  <si>
    <t>283211517</t>
  </si>
  <si>
    <t>Samozávrtávací tyč R25N s korunkou,spojníky pr.25 mm,dl.4 m + matka a podložka</t>
  </si>
  <si>
    <t>-967122330</t>
  </si>
  <si>
    <t>224112116</t>
  </si>
  <si>
    <t>Vrty maloprofilové D do 56 mm úklon přes 45° hl do 25 m hor. V a VI</t>
  </si>
  <si>
    <t>133041338</t>
  </si>
  <si>
    <t>283203015</t>
  </si>
  <si>
    <t>CKT D 22 mm; dl. do 2 m; S 670 H+ matka a podložka</t>
  </si>
  <si>
    <t>189486285</t>
  </si>
  <si>
    <t>281591111</t>
  </si>
  <si>
    <t>Dodání inj.hmot pro kotev.prvky-speciál.cement.směsi</t>
  </si>
  <si>
    <t>1202811442</t>
  </si>
  <si>
    <t>281604111</t>
  </si>
  <si>
    <t>Injektování aktivovanými směsmi nízkotlaké vzestupné tlakem do 0,6 MPa</t>
  </si>
  <si>
    <t>-581092666</t>
  </si>
  <si>
    <t>31319156</t>
  </si>
  <si>
    <t>Pletivo dvouzákrutové HZn s podélně vplet.lanem po 0,5 m; oko 80x100mm; drát D 2,7mm;včetně montáže</t>
  </si>
  <si>
    <t>120035632</t>
  </si>
  <si>
    <t>155131311</t>
  </si>
  <si>
    <t>Zřízení protierozního opatření z extrudované georohože tl.10-20 mm; bez kotvení;ve skalné stěně</t>
  </si>
  <si>
    <t>-1806247768</t>
  </si>
  <si>
    <t>314522010</t>
  </si>
  <si>
    <t xml:space="preserve">Lano ocelové šestiramenné 6x19 drátů; pozinkované 1770 MPa D 10 mm </t>
  </si>
  <si>
    <t>1227048398</t>
  </si>
  <si>
    <t>314522011</t>
  </si>
  <si>
    <t>nerezové lano určené pro systémy s požadavkem na permanentní Lano ocelové šestiramenné 6x19 drátů; pozinkované 1770 MPa D 12 mm</t>
  </si>
  <si>
    <t>1493804982</t>
  </si>
  <si>
    <t>283905049</t>
  </si>
  <si>
    <t>Svorka pro ocelové lano D 10-12 mm</t>
  </si>
  <si>
    <t>658460006</t>
  </si>
  <si>
    <t>283905041</t>
  </si>
  <si>
    <t>Kroužky pr. dr 3 mm - 1600 ks/karton</t>
  </si>
  <si>
    <t>kart.</t>
  </si>
  <si>
    <t>-1993489735</t>
  </si>
  <si>
    <t>287100111</t>
  </si>
  <si>
    <t>Práce hor.zp. ve skal.stěně,zajišť.prvky,kotev.systém</t>
  </si>
  <si>
    <t>815037571</t>
  </si>
  <si>
    <t>959201560</t>
  </si>
  <si>
    <t>Nátěr kotev.prvků - zink.barva,antikor.ochrana vydat.0,35 kg/m2</t>
  </si>
  <si>
    <t>-2061344605</t>
  </si>
  <si>
    <t>agreg.</t>
  </si>
  <si>
    <t xml:space="preserve">Dokumentace skutečného provedení stavby </t>
  </si>
  <si>
    <t>soub</t>
  </si>
  <si>
    <t>1024</t>
  </si>
  <si>
    <t>1246218424</t>
  </si>
  <si>
    <t>011114000</t>
  </si>
  <si>
    <t>Inženýrsko-geologický průzkum</t>
  </si>
  <si>
    <t>414748186</t>
  </si>
  <si>
    <t>A.1.6 - VON</t>
  </si>
  <si>
    <t>VRN - Vedlejší rozpočtové náklady</t>
  </si>
  <si>
    <t>Vedlejší rozpočtové náklady</t>
  </si>
  <si>
    <t>021211001</t>
  </si>
  <si>
    <t>Průzkumné práce pro opravy Doplňující laboratorní rozbor kontaminace zeminy nebo kol. lože</t>
  </si>
  <si>
    <t>1861849334</t>
  </si>
  <si>
    <t>022101011</t>
  </si>
  <si>
    <t>Geodetické práce Geodetické práce v průběhu opravy</t>
  </si>
  <si>
    <t>-40999097</t>
  </si>
  <si>
    <t>022111001</t>
  </si>
  <si>
    <t>Geodetické práce Kontrola PPK při směrové a výškové úpravě koleje zaměřením APK trať jednokolejná</t>
  </si>
  <si>
    <t>1647632956</t>
  </si>
  <si>
    <t>022121001</t>
  </si>
  <si>
    <t>Geodetické práce Diagnostika technické infrastruktury Vytýčení trasy inženýrských sítí</t>
  </si>
  <si>
    <t>-1732317678</t>
  </si>
  <si>
    <t>023131001</t>
  </si>
  <si>
    <t>Projektové práce Dokumentace skutečného provedení železničního svršku a spodku</t>
  </si>
  <si>
    <t>-1036353095</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</si>
  <si>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</si>
  <si>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</si>
  <si>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1992950833</t>
  </si>
  <si>
    <t>033111001</t>
  </si>
  <si>
    <t>Provozní vlivy Výluka silničního provozu se zajištěním objížďky</t>
  </si>
  <si>
    <t>-1911573075</t>
  </si>
  <si>
    <t>033131001</t>
  </si>
  <si>
    <t>Provozní vlivy Organizační zajištění prací při zřizování a udržování BK kolejí a výhybek</t>
  </si>
  <si>
    <t>40762696</t>
  </si>
  <si>
    <t>A.3 - Mostaři</t>
  </si>
  <si>
    <t>A.3.1 - Oprava propustku v km 19,880</t>
  </si>
  <si>
    <t>A.3.1.1 - Oprava propustku v km 19,880</t>
  </si>
  <si>
    <t xml:space="preserve">    1 - Zemní práce</t>
  </si>
  <si>
    <t xml:space="preserve">    4 - Vodorovné konstrukce</t>
  </si>
  <si>
    <t xml:space="preserve">    8 - Trubní vedení</t>
  </si>
  <si>
    <t xml:space="preserve">    9 - Ostatní konstrukce a práce-bourání</t>
  </si>
  <si>
    <t xml:space="preserve">    997 - Přesun sutě</t>
  </si>
  <si>
    <t xml:space="preserve">    998 - Přesun hmot</t>
  </si>
  <si>
    <t>PSV - Práce a dodávky PSV</t>
  </si>
  <si>
    <t xml:space="preserve">    711 - Izolace proti vodě, vlhkosti a plynům</t>
  </si>
  <si>
    <t>Zemní práce</t>
  </si>
  <si>
    <t>111251103</t>
  </si>
  <si>
    <t>Odstranění křovin a stromů průměru kmene do 100 mm i s kořeny sklonu terénu do 1:5 z celkové plochy přes 500 m2 strojně</t>
  </si>
  <si>
    <t>-1591437002</t>
  </si>
  <si>
    <t>112155311</t>
  </si>
  <si>
    <t>Štěpkování keřového porostu středně hustého s naložením</t>
  </si>
  <si>
    <t>-733139393</t>
  </si>
  <si>
    <t>115001103</t>
  </si>
  <si>
    <t>Převedení vody potrubím DN do 250</t>
  </si>
  <si>
    <t>-481451464</t>
  </si>
  <si>
    <t>115101201</t>
  </si>
  <si>
    <t>Čerpání vody na dopravní výšku do 10 m průměrný přítok do 500 l/min</t>
  </si>
  <si>
    <t>1196514152</t>
  </si>
  <si>
    <t>115101301</t>
  </si>
  <si>
    <t>Pohotovost čerpací soupravy pro dopravní výšku do 10 m přítok do 500 l/min</t>
  </si>
  <si>
    <t>den</t>
  </si>
  <si>
    <t>2019720210</t>
  </si>
  <si>
    <t>122252501</t>
  </si>
  <si>
    <t>Odkopávky a prokopávky nezapažené pro spodní stavbu železnic v hornině třídy těžitelnosti I, skupiny 3 objem do 100 m3 strojně</t>
  </si>
  <si>
    <t>-1509425863</t>
  </si>
  <si>
    <t>122252508</t>
  </si>
  <si>
    <t>Příplatek k odkopávkám nezapaženým pro spodní stavbu železnic v hornině třídy těžitelnosti I, skupiny 3 za ztížení při rekonstrukci</t>
  </si>
  <si>
    <t>1227678168</t>
  </si>
  <si>
    <t>124253100</t>
  </si>
  <si>
    <t>Vykopávky pro koryta vodotečí v hornině třídy těžitelnosti I, skupiny 3 objem do 100 m3 strojně</t>
  </si>
  <si>
    <t>-1910440021</t>
  </si>
  <si>
    <t>162432511</t>
  </si>
  <si>
    <t>Vodorovné přemístění výkopku do 2000 m pracovním vlakem</t>
  </si>
  <si>
    <t>-1646578130</t>
  </si>
  <si>
    <t>162751114</t>
  </si>
  <si>
    <t>Vodorovné přemístění do 7000 m výkopku/sypaniny z horniny třídy těžitelnosti I, skupiny 1 až 3</t>
  </si>
  <si>
    <t>-802208223</t>
  </si>
  <si>
    <t>167151101</t>
  </si>
  <si>
    <t xml:space="preserve">Nakládání výkopku z hornin třídy těžitelnosti I skupiny 1 až 3 do 100 m3_x000d_
</t>
  </si>
  <si>
    <t>1075734901</t>
  </si>
  <si>
    <t>171201231</t>
  </si>
  <si>
    <t>Poplatek za uložení zeminy a kamení na recyklační skládce (skládkovné) kód odpadu 17 05 04</t>
  </si>
  <si>
    <t>1764997077</t>
  </si>
  <si>
    <t>174111311</t>
  </si>
  <si>
    <t>Zásyp sypaninou se zhutněním přes 3 m3 pro spodní stavbu železnic</t>
  </si>
  <si>
    <t>-845276108</t>
  </si>
  <si>
    <t>58344171</t>
  </si>
  <si>
    <t>štěrkodrť frakce 0/32</t>
  </si>
  <si>
    <t>-591899504</t>
  </si>
  <si>
    <t>181202305</t>
  </si>
  <si>
    <t>Úprava pláně pro silnice a dálnice na násypech se zhutněním</t>
  </si>
  <si>
    <t>-750640315</t>
  </si>
  <si>
    <t>273321117</t>
  </si>
  <si>
    <t>Základové desky mostních konstrukcí ze ŽB C 25/30</t>
  </si>
  <si>
    <t>1073324316</t>
  </si>
  <si>
    <t>273321191</t>
  </si>
  <si>
    <t>Příplatek k základovým deskám mostních konstrukcí ze ŽB za betonáž malého rozsahu do 25 m3</t>
  </si>
  <si>
    <t>671423357</t>
  </si>
  <si>
    <t>273354111</t>
  </si>
  <si>
    <t>Bednění základových desek - zřízení</t>
  </si>
  <si>
    <t>-1886872690</t>
  </si>
  <si>
    <t>273354211</t>
  </si>
  <si>
    <t>Bednění základových desek - odstranění</t>
  </si>
  <si>
    <t>1818809481</t>
  </si>
  <si>
    <t>273361412</t>
  </si>
  <si>
    <t>Výztuž základových desek ze svařovaných sítí do 6 kg/m2</t>
  </si>
  <si>
    <t>542491322</t>
  </si>
  <si>
    <t>147846857</t>
  </si>
  <si>
    <t>274311191</t>
  </si>
  <si>
    <t>Příplatek k základovým pasům, prahům a věncům za betonáž malého rozsahu do 25 m3</t>
  </si>
  <si>
    <t>15588628</t>
  </si>
  <si>
    <t>274354111</t>
  </si>
  <si>
    <t>Bednění základových pasů - zřízení</t>
  </si>
  <si>
    <t>519183113</t>
  </si>
  <si>
    <t>274354211</t>
  </si>
  <si>
    <t>Bednění základových pasů - odstranění</t>
  </si>
  <si>
    <t>-1426010750</t>
  </si>
  <si>
    <t>274361116</t>
  </si>
  <si>
    <t>Výztuž základových pasů, prahů, věnců a ostruh z betonářské oceli 10 505</t>
  </si>
  <si>
    <t>-2125503462</t>
  </si>
  <si>
    <t>Vodorovné konstrukce</t>
  </si>
  <si>
    <t>451315114</t>
  </si>
  <si>
    <t>Podkladní nebo výplňová vrstva z betonu C 12/15 tl do 100 mm</t>
  </si>
  <si>
    <t>-779105598</t>
  </si>
  <si>
    <t>451541111</t>
  </si>
  <si>
    <t>Lože pod potrubí otevřený výkop ze štěrkodrtě</t>
  </si>
  <si>
    <t>-142022531</t>
  </si>
  <si>
    <t>451577877</t>
  </si>
  <si>
    <t>Podklad nebo lože pod dlažbu vodorovný nebo do sklonu 1:5 ze štěrkopísku tl do 100 mm</t>
  </si>
  <si>
    <t>-1629412227</t>
  </si>
  <si>
    <t>465513156</t>
  </si>
  <si>
    <t>Dlažba svahu u opěr z upraveného lomového žulového kamene tl 200 mm do lože C 25/30 pl do 10 m2</t>
  </si>
  <si>
    <t>-986097021</t>
  </si>
  <si>
    <t>-1915845228</t>
  </si>
  <si>
    <t>Trubní vedení</t>
  </si>
  <si>
    <t>812442121</t>
  </si>
  <si>
    <t>Montáž potrubí z trub TBH těsněných pryžovými kroužky otevřený výkop sklon do 20 % DN 600</t>
  </si>
  <si>
    <t>-976394579</t>
  </si>
  <si>
    <t>592211R0003</t>
  </si>
  <si>
    <t xml:space="preserve">trouba železobetonová DN 600 šikmá výtoková  dl. 1500 mm</t>
  </si>
  <si>
    <t>307832121</t>
  </si>
  <si>
    <t>592211R0004</t>
  </si>
  <si>
    <t>prefa betonový podkladní práh TBX</t>
  </si>
  <si>
    <t>1557910310</t>
  </si>
  <si>
    <t>899623171</t>
  </si>
  <si>
    <t>Obetonování potrubí nebo zdiva stok betonem prostým tř. C 25/30 v otevřeném výkopu</t>
  </si>
  <si>
    <t>-1025374001</t>
  </si>
  <si>
    <t>Ostatní konstrukce a práce-bourání</t>
  </si>
  <si>
    <t>931992121</t>
  </si>
  <si>
    <t>Výplň dilatačních spár z extrudovaného polystyrénu tl 20 mm</t>
  </si>
  <si>
    <t>367151520</t>
  </si>
  <si>
    <t>931994142</t>
  </si>
  <si>
    <t>Těsnění dilatační spáry betonové konstrukce polyuretanovým tmelem do pl 4,0 cm2</t>
  </si>
  <si>
    <t>1648131342</t>
  </si>
  <si>
    <t>961041211</t>
  </si>
  <si>
    <t>Bourání mostních základů z betonu prostého</t>
  </si>
  <si>
    <t>-2021961293</t>
  </si>
  <si>
    <t>963051111</t>
  </si>
  <si>
    <t>Bourání mostní nosné konstrukce z ŽB</t>
  </si>
  <si>
    <t>1715669101</t>
  </si>
  <si>
    <t>985121222</t>
  </si>
  <si>
    <t>Tryskání degradovaného betonu líce kleneb vodou pod tlakem do 1250 barů</t>
  </si>
  <si>
    <t>1423570277</t>
  </si>
  <si>
    <t>985311212</t>
  </si>
  <si>
    <t>Reprofilace líce kleneb a podhledů cementovými sanačními maltami tl 20 mm</t>
  </si>
  <si>
    <t>659568931</t>
  </si>
  <si>
    <t>985323111</t>
  </si>
  <si>
    <t>Spojovací můstek reprofilovaného betonu na cementové bázi tl 1 mm</t>
  </si>
  <si>
    <t>-397603727</t>
  </si>
  <si>
    <t>985324231</t>
  </si>
  <si>
    <t>Ochranný akrylátový nátěr betonu trojnásobný se stěrkou (OS-D)</t>
  </si>
  <si>
    <t>46013418</t>
  </si>
  <si>
    <t>997</t>
  </si>
  <si>
    <t>Přesun sutě</t>
  </si>
  <si>
    <t>997211511</t>
  </si>
  <si>
    <t>Vodorovná doprava suti po suchu na vzdálenost do 1 km</t>
  </si>
  <si>
    <t>1189845726</t>
  </si>
  <si>
    <t>997211519</t>
  </si>
  <si>
    <t>Příplatek ZKD 1 km u vodorovné dopravy suti</t>
  </si>
  <si>
    <t>-988758402</t>
  </si>
  <si>
    <t>997211611</t>
  </si>
  <si>
    <t>Nakládání suti na dopravní prostředky pro vodorovnou dopravu</t>
  </si>
  <si>
    <t>1940077000</t>
  </si>
  <si>
    <t>997221861</t>
  </si>
  <si>
    <t>Poplatek za uložení stavebního odpadu na recyklační skládce (skládkovné) z prostého betonu pod kódem 17 01 01</t>
  </si>
  <si>
    <t>987198751</t>
  </si>
  <si>
    <t>997221862</t>
  </si>
  <si>
    <t>Poplatek za uložení stavebního odpadu na recyklační skládce (skládkovné) z armovaného betonu pod kódem 17 01 01</t>
  </si>
  <si>
    <t>1727856588</t>
  </si>
  <si>
    <t>997221873</t>
  </si>
  <si>
    <t>Poplatek za uložení stavebního odpadu na recyklační skládce (skládkovné) zeminy a kamení zatříděného do Katalogu odpadů pod kódem 17 05 04</t>
  </si>
  <si>
    <t>672291210</t>
  </si>
  <si>
    <t>998</t>
  </si>
  <si>
    <t>Přesun hmot</t>
  </si>
  <si>
    <t>998212111</t>
  </si>
  <si>
    <t>Přesun hmot pro mosty zděné, monolitické betonové nebo ocelové v do 20 m</t>
  </si>
  <si>
    <t>65049971</t>
  </si>
  <si>
    <t>998212191</t>
  </si>
  <si>
    <t>Příplatek k přesunu hmot pro mosty zděné nebo monolitické za zvětšený přesun do 1000 m</t>
  </si>
  <si>
    <t>-340367238</t>
  </si>
  <si>
    <t>PSV</t>
  </si>
  <si>
    <t>Práce a dodávky PSV</t>
  </si>
  <si>
    <t>711</t>
  </si>
  <si>
    <t>Izolace proti vodě, vlhkosti a plynům</t>
  </si>
  <si>
    <t>711112001</t>
  </si>
  <si>
    <t>Provedení izolace proti zemní vlhkosti svislé za studena nátěrem penetračním</t>
  </si>
  <si>
    <t>282601070</t>
  </si>
  <si>
    <t>111631500</t>
  </si>
  <si>
    <t>lak penetrační asfaltový</t>
  </si>
  <si>
    <t>-1269566395</t>
  </si>
  <si>
    <t>711112011</t>
  </si>
  <si>
    <t>Provedení izolace proti zemní vlhkosti svislé za studena suspenzí asfaltovou</t>
  </si>
  <si>
    <t>863964101</t>
  </si>
  <si>
    <t>111631780</t>
  </si>
  <si>
    <t>lak hydroizolační asfaltový pro izolaci trub</t>
  </si>
  <si>
    <t>-1230673065</t>
  </si>
  <si>
    <t>998711101</t>
  </si>
  <si>
    <t>Přesun hmot tonážní pro izolace proti vodě, vlhkosti a plynům v objektech výšky do 6 m</t>
  </si>
  <si>
    <t>291275898</t>
  </si>
  <si>
    <t>998711193</t>
  </si>
  <si>
    <t>Příplatek k přesunu hmot tonážní 711 za zvětšený přesun do 500 m</t>
  </si>
  <si>
    <t>-1588940261</t>
  </si>
  <si>
    <t>A.3.1.2 - VRN</t>
  </si>
  <si>
    <t xml:space="preserve">    VRN1 - Průzkumné, geodetické a projektové práce</t>
  </si>
  <si>
    <t xml:space="preserve">    VRN3 - Zařízení staveniště</t>
  </si>
  <si>
    <t xml:space="preserve">    VRN6 - Územní vlivy</t>
  </si>
  <si>
    <t>VRN1</t>
  </si>
  <si>
    <t>Průzkumné, geodetické a projektové práce</t>
  </si>
  <si>
    <t>013002000</t>
  </si>
  <si>
    <t>Projektové práce</t>
  </si>
  <si>
    <t>kpl</t>
  </si>
  <si>
    <t>-271898548</t>
  </si>
  <si>
    <t>VRN3</t>
  </si>
  <si>
    <t>Zařízení staveniště</t>
  </si>
  <si>
    <t>030001000</t>
  </si>
  <si>
    <t>652504009</t>
  </si>
  <si>
    <t>VRN6</t>
  </si>
  <si>
    <t>Územní vlivy</t>
  </si>
  <si>
    <t>060001000</t>
  </si>
  <si>
    <t>-1796024517</t>
  </si>
  <si>
    <t>A.3.2 - Oprava propustku v km 20,203</t>
  </si>
  <si>
    <t xml:space="preserve">A.3.2.1 - Oprava propustku v km 20,203 </t>
  </si>
  <si>
    <t xml:space="preserve">    2 -  Zakládání</t>
  </si>
  <si>
    <t xml:space="preserve">    3 - Svislé a kompletní konstrukce</t>
  </si>
  <si>
    <t xml:space="preserve">    6 - Úpravy povrchů, podlahy a osazování výplní</t>
  </si>
  <si>
    <t>111251101</t>
  </si>
  <si>
    <t>Odstranění křovin a stromů průměru kmene do 100 mm i s kořeny sklonu terénu do 1:5 z celkové plochy do 100 m2 strojně</t>
  </si>
  <si>
    <t>-1533149295</t>
  </si>
  <si>
    <t>-1357582958</t>
  </si>
  <si>
    <t>113105113</t>
  </si>
  <si>
    <t>Rozebrání dlažeb z lomového kamene kladených na MC vyspárované MC</t>
  </si>
  <si>
    <t>1382960382</t>
  </si>
  <si>
    <t>446592793</t>
  </si>
  <si>
    <t>-1701944927</t>
  </si>
  <si>
    <t>121151103</t>
  </si>
  <si>
    <t>Sejmutí ornice plochy do 100 m2 tl vrstvy do 200 mm strojně</t>
  </si>
  <si>
    <t>111301876</t>
  </si>
  <si>
    <t>122152508</t>
  </si>
  <si>
    <t>Příplatek k odkopávkám nezapaženým pro spodní stavbu železnic v hornině třídy těžitelnosti I skupiny 1 a 2 za ztížení při rekonstrukci</t>
  </si>
  <si>
    <t>-576809834</t>
  </si>
  <si>
    <t>-748919494</t>
  </si>
  <si>
    <t>122452501</t>
  </si>
  <si>
    <t>Odkopávky a prokopávky nezapažené pro spodní stavbu železnic v hornině třídy těžitelnosti II, skupiny 5 objem do 100 m3 strojně</t>
  </si>
  <si>
    <t>120863332</t>
  </si>
  <si>
    <t>122452508</t>
  </si>
  <si>
    <t>Příplatek k odkopávkám nezapaženým pro spodní stavbu železnic v hornině třídy těžitelnosti II, skupiny 5 za ztížení při rekonstrukci</t>
  </si>
  <si>
    <t>2140131826</t>
  </si>
  <si>
    <t>-1447502923</t>
  </si>
  <si>
    <t>162751115</t>
  </si>
  <si>
    <t>Vodorovné přemístění do 8000 m výkopku/sypaniny z horniny třídy těžitelnosti I, skupiny 1 až 3</t>
  </si>
  <si>
    <t>-1094501505</t>
  </si>
  <si>
    <t>162751135</t>
  </si>
  <si>
    <t>Vodorovné přemístění do 8000 m výkopku/sypaniny z horniny třídy těžitelnosti II, skupiny 4 a 5</t>
  </si>
  <si>
    <t>1520308097</t>
  </si>
  <si>
    <t>Nakládání výkopku z hornin třídy těžitelnosti I, skupiny 1 až 3 do 100 m3</t>
  </si>
  <si>
    <t>572534187</t>
  </si>
  <si>
    <t>167151102</t>
  </si>
  <si>
    <t>Nakládání výkopku z hornin třídy těžitelnosti II, skupiny 4 a 5 do 100 m3</t>
  </si>
  <si>
    <t>926509547</t>
  </si>
  <si>
    <t>-1744708010</t>
  </si>
  <si>
    <t>-1593673662</t>
  </si>
  <si>
    <t>58331200</t>
  </si>
  <si>
    <t>štěrkopísek netříděný zásypový</t>
  </si>
  <si>
    <t>-1184313541</t>
  </si>
  <si>
    <t>181351103</t>
  </si>
  <si>
    <t>Rozprostření ornice tl vrstvy do 200 mm pl do 500 m2 v rovině nebo ve svahu do 1:5 strojně</t>
  </si>
  <si>
    <t>-536899234</t>
  </si>
  <si>
    <t>181411122</t>
  </si>
  <si>
    <t>Založení lučního trávníku výsevem plochy do 1000 m2 ve svahu do 1:2</t>
  </si>
  <si>
    <t>760843644</t>
  </si>
  <si>
    <t>005724740</t>
  </si>
  <si>
    <t>osivo směs travní krajinná-svahová</t>
  </si>
  <si>
    <t>682079862</t>
  </si>
  <si>
    <t xml:space="preserve"> Zakládání</t>
  </si>
  <si>
    <t>1377733467</t>
  </si>
  <si>
    <t>-146229323</t>
  </si>
  <si>
    <t>274321117</t>
  </si>
  <si>
    <t>Základové pasy, prahy, věnce a ostruhy mostních konstrukcí ze ŽB C 25/30</t>
  </si>
  <si>
    <t>2072183343</t>
  </si>
  <si>
    <t>82</t>
  </si>
  <si>
    <t>274321191</t>
  </si>
  <si>
    <t>Příplatek k základovým pasům, prahům a věncům mostních konstrukcí ze ŽB za betonáž malého rozsahu do 25 m3</t>
  </si>
  <si>
    <t>-999315269</t>
  </si>
  <si>
    <t>-453407576</t>
  </si>
  <si>
    <t>-143862036</t>
  </si>
  <si>
    <t>262421095</t>
  </si>
  <si>
    <t>Svislé a kompletní konstrukce</t>
  </si>
  <si>
    <t>317321118</t>
  </si>
  <si>
    <t>Mostní římsy ze ŽB C 30/37</t>
  </si>
  <si>
    <t>-215479533</t>
  </si>
  <si>
    <t>83</t>
  </si>
  <si>
    <t>317321191</t>
  </si>
  <si>
    <t>Příplatek k mostním římsám ze ŽB za betonáž malého rozsahu do 25 m3</t>
  </si>
  <si>
    <t>124389230</t>
  </si>
  <si>
    <t>317353121</t>
  </si>
  <si>
    <t>Bednění mostních říms všech tvarů - zřízení</t>
  </si>
  <si>
    <t>55538566</t>
  </si>
  <si>
    <t>317353221</t>
  </si>
  <si>
    <t>Bednění mostních říms všech tvarů - odstranění</t>
  </si>
  <si>
    <t>572832327</t>
  </si>
  <si>
    <t>317361116</t>
  </si>
  <si>
    <t>Výztuž mostních říms z betonářské oceli 10 505</t>
  </si>
  <si>
    <t>396735576</t>
  </si>
  <si>
    <t>334323117</t>
  </si>
  <si>
    <t>Mostní opěry a úložné prahy ze ŽB C 25/30</t>
  </si>
  <si>
    <t>2055798194</t>
  </si>
  <si>
    <t>84</t>
  </si>
  <si>
    <t>334323191</t>
  </si>
  <si>
    <t>Příplatek k mostním opěrám a úložným prahům ze ŽB za betonáž malého rozsahu do 25 m3</t>
  </si>
  <si>
    <t>-438418236</t>
  </si>
  <si>
    <t>334351112</t>
  </si>
  <si>
    <t>Bednění systémové mostních opěr a úložných prahů z překližek pro ŽB - zřízení</t>
  </si>
  <si>
    <t>447734078</t>
  </si>
  <si>
    <t>334351211</t>
  </si>
  <si>
    <t>Bednění systémové mostních opěr a úložných prahů z překližek - odstranění</t>
  </si>
  <si>
    <t>-1106037443</t>
  </si>
  <si>
    <t>334361216</t>
  </si>
  <si>
    <t>Výztuž dříků opěr z betonářské oceli 10 505</t>
  </si>
  <si>
    <t>1390567027</t>
  </si>
  <si>
    <t>429172111</t>
  </si>
  <si>
    <t>Výroba ocelových prvků pro opravu mostů šroubovaných nebo svařovaných do 100 kg</t>
  </si>
  <si>
    <t>1167720216</t>
  </si>
  <si>
    <t>429172211</t>
  </si>
  <si>
    <t>Montáž ocelových prvků pro opravu mostů šroubovaných nebo svařovaných do 100 kg</t>
  </si>
  <si>
    <t>1015234119</t>
  </si>
  <si>
    <t>13010518</t>
  </si>
  <si>
    <t>úhelník ocelový nerovnostranný jakost 11 375 90x60x6mm</t>
  </si>
  <si>
    <t>718587025</t>
  </si>
  <si>
    <t>13611214</t>
  </si>
  <si>
    <t>plech ocelový hladký jakost S235JR tl 4mm tabule</t>
  </si>
  <si>
    <t>580607622</t>
  </si>
  <si>
    <t>831205394</t>
  </si>
  <si>
    <t>451576121</t>
  </si>
  <si>
    <t>Podkladní a výplňová vrstva ze štěrkopísku tl do 200 mm</t>
  </si>
  <si>
    <t>1725117462</t>
  </si>
  <si>
    <t>452322161</t>
  </si>
  <si>
    <t>Sedlové lože ze ŽB tř. C 25/30 otevřený výkop</t>
  </si>
  <si>
    <t>-1536254741</t>
  </si>
  <si>
    <t>452351101</t>
  </si>
  <si>
    <t>Bednění podkladních desek nebo bloků nebo sedlového lože otevřený výkop</t>
  </si>
  <si>
    <t>-697602157</t>
  </si>
  <si>
    <t>452368113</t>
  </si>
  <si>
    <t>Výztuž podkladních desek nebo bloků nebo pražců otevřený výkop z betonářské oceli 10 505</t>
  </si>
  <si>
    <t>805239810</t>
  </si>
  <si>
    <t>464541111</t>
  </si>
  <si>
    <t>Pohoz ze štěrkodrti zrno do 63 mm z terénu</t>
  </si>
  <si>
    <t>-1376516132</t>
  </si>
  <si>
    <t>465513157</t>
  </si>
  <si>
    <t>Dlažba svahu u opěr z upraveného lomového žulového kamene tl 200 mm do lože C 25/30 pl přes 10 m2</t>
  </si>
  <si>
    <t>-677903396</t>
  </si>
  <si>
    <t>-1967610799</t>
  </si>
  <si>
    <t>R0000001</t>
  </si>
  <si>
    <t>Rošt do rámu kompozitní na jímku</t>
  </si>
  <si>
    <t>-1723913673</t>
  </si>
  <si>
    <t>Úpravy povrchů, podlahy a osazování výplní</t>
  </si>
  <si>
    <t>628611101.R</t>
  </si>
  <si>
    <t>Nátěr betonu mostu S9 (OS-E)</t>
  </si>
  <si>
    <t>-543227612</t>
  </si>
  <si>
    <t>628613233</t>
  </si>
  <si>
    <t>Protikorozní ochrana OK mostu III. tř.- základní a podkladní epoxidový, vrchní PU nátěr s metalizací</t>
  </si>
  <si>
    <t>-41120074</t>
  </si>
  <si>
    <t>15625101</t>
  </si>
  <si>
    <t>drát metalizační Zn D 3mm</t>
  </si>
  <si>
    <t>1962603529</t>
  </si>
  <si>
    <t>2012505754</t>
  </si>
  <si>
    <t>592211R0002</t>
  </si>
  <si>
    <t>trouba železobetonová DN 600 dl. 2500mm</t>
  </si>
  <si>
    <t>-2828089</t>
  </si>
  <si>
    <t xml:space="preserve">trouba železobetonová DN 600 šikmá výtoková  dl. 2115 mm</t>
  </si>
  <si>
    <t>-286516524</t>
  </si>
  <si>
    <t>592211R0001</t>
  </si>
  <si>
    <t xml:space="preserve">trouba železobetonová DN 600 šikmá vtoková  dl. 1100 mm</t>
  </si>
  <si>
    <t>-1948449258</t>
  </si>
  <si>
    <t>127610672</t>
  </si>
  <si>
    <t>894201151</t>
  </si>
  <si>
    <t>Dno šachet tl nad 200 mm z prostého betonu se zvýšenými nároky na prostředí tř. C 25/30</t>
  </si>
  <si>
    <t>1880130187</t>
  </si>
  <si>
    <t>894302152</t>
  </si>
  <si>
    <t>Stěny šachet tl nad 200 mm ze ŽB se zvýšenými nároky na prostředí tř. C 25/30</t>
  </si>
  <si>
    <t>-437303314</t>
  </si>
  <si>
    <t>894502201</t>
  </si>
  <si>
    <t>Bednění stěn šachet pravoúhlých nebo vícehranných oboustranné</t>
  </si>
  <si>
    <t>119892157</t>
  </si>
  <si>
    <t>894608112</t>
  </si>
  <si>
    <t>Výztuž šachet z betonářské oceli 10 505</t>
  </si>
  <si>
    <t>628875190</t>
  </si>
  <si>
    <t>86</t>
  </si>
  <si>
    <t>1233518770</t>
  </si>
  <si>
    <t>-697240485</t>
  </si>
  <si>
    <t>936942211</t>
  </si>
  <si>
    <t>Zhotovení tabulky s letopočtem opravy mostu vložením šablony do bednění</t>
  </si>
  <si>
    <t>2063241004</t>
  </si>
  <si>
    <t>938902201</t>
  </si>
  <si>
    <t>Čištění příkopů ručně š dna do 400 mm objem nánosu do 0,15 m3/m</t>
  </si>
  <si>
    <t>502578410</t>
  </si>
  <si>
    <t>-656357552</t>
  </si>
  <si>
    <t>-572086933</t>
  </si>
  <si>
    <t>66</t>
  </si>
  <si>
    <t>966008112</t>
  </si>
  <si>
    <t>Bourání trubního propustku do DN 500</t>
  </si>
  <si>
    <t>-2062962348</t>
  </si>
  <si>
    <t>67</t>
  </si>
  <si>
    <t>1158493566</t>
  </si>
  <si>
    <t>68</t>
  </si>
  <si>
    <t>1190852990</t>
  </si>
  <si>
    <t>69</t>
  </si>
  <si>
    <t>381561885</t>
  </si>
  <si>
    <t>70</t>
  </si>
  <si>
    <t>1686593146</t>
  </si>
  <si>
    <t>71</t>
  </si>
  <si>
    <t>997013861</t>
  </si>
  <si>
    <t>Poplatek za uložení stavebního odpadu na recyklační skládce (skládkovné) z prostého betonu kód odpadu 17 01 01</t>
  </si>
  <si>
    <t>915247732</t>
  </si>
  <si>
    <t>72</t>
  </si>
  <si>
    <t>998214111</t>
  </si>
  <si>
    <t>Přesun hmot pro mosty montované z dílců ŽB nebo předpjatých v do 20 m</t>
  </si>
  <si>
    <t>1338492315</t>
  </si>
  <si>
    <t>73</t>
  </si>
  <si>
    <t>998214191</t>
  </si>
  <si>
    <t>Příplatek k přesunu hmot pro mosty montované z dílců ŽB a předpjatých za zvětšený přesun do 1000 m</t>
  </si>
  <si>
    <t>-1198695009</t>
  </si>
  <si>
    <t>74</t>
  </si>
  <si>
    <t>-1447078305</t>
  </si>
  <si>
    <t>75</t>
  </si>
  <si>
    <t>711112002</t>
  </si>
  <si>
    <t>Provedení izolace proti zemní vlhkosti svislé za studena lakem asfaltovým</t>
  </si>
  <si>
    <t>69100199</t>
  </si>
  <si>
    <t>76</t>
  </si>
  <si>
    <t>711511101</t>
  </si>
  <si>
    <t>Provedení hydroizolace potrubí za studena penetračním nátěrem</t>
  </si>
  <si>
    <t>305362761</t>
  </si>
  <si>
    <t>77</t>
  </si>
  <si>
    <t>711511102</t>
  </si>
  <si>
    <t>Provedení hydroizolace potrubí za studena asfaltovým lakem</t>
  </si>
  <si>
    <t>-871045752</t>
  </si>
  <si>
    <t>78</t>
  </si>
  <si>
    <t>11163150</t>
  </si>
  <si>
    <t>-1964721506</t>
  </si>
  <si>
    <t>79</t>
  </si>
  <si>
    <t>11163152</t>
  </si>
  <si>
    <t>lak hydroizolační asfaltový</t>
  </si>
  <si>
    <t>1152950887</t>
  </si>
  <si>
    <t>80</t>
  </si>
  <si>
    <t>-1308554151</t>
  </si>
  <si>
    <t>85</t>
  </si>
  <si>
    <t>462677521</t>
  </si>
  <si>
    <t>A.3.2.2 - VRN</t>
  </si>
  <si>
    <t xml:space="preserve">    VRN4 - Inženýrská činnost</t>
  </si>
  <si>
    <t>012002000</t>
  </si>
  <si>
    <t>Geodetické práce</t>
  </si>
  <si>
    <t>688723034</t>
  </si>
  <si>
    <t>74883265</t>
  </si>
  <si>
    <t>-1190983578</t>
  </si>
  <si>
    <t>VRN4</t>
  </si>
  <si>
    <t>Inženýrská činnost</t>
  </si>
  <si>
    <t>043134000</t>
  </si>
  <si>
    <t>Zkoušky zatěžovací</t>
  </si>
  <si>
    <t>-518735189</t>
  </si>
  <si>
    <t>-1641342448</t>
  </si>
  <si>
    <t>A.3.3 - Oprava propustku v km 26,077</t>
  </si>
  <si>
    <t xml:space="preserve">A.3.3.1 - Propustek v km 26,077 </t>
  </si>
  <si>
    <t>-229125195</t>
  </si>
  <si>
    <t>112155315</t>
  </si>
  <si>
    <t>Štěpkování keřového porostu hustého s naložením</t>
  </si>
  <si>
    <t>738685187</t>
  </si>
  <si>
    <t>-1928708204</t>
  </si>
  <si>
    <t>115001104</t>
  </si>
  <si>
    <t>Převedení vody potrubím DN do 300</t>
  </si>
  <si>
    <t>-1137831119</t>
  </si>
  <si>
    <t>-1562207586</t>
  </si>
  <si>
    <t>122252502</t>
  </si>
  <si>
    <t>Odkopávky a prokopávky nezapažené pro spodní stavbu železnic v hornině třídy těžitelnosti I, skupiny 3 objem do 1000 m3 strojně</t>
  </si>
  <si>
    <t>-522835118</t>
  </si>
  <si>
    <t>-1270606162</t>
  </si>
  <si>
    <t>122452502</t>
  </si>
  <si>
    <t>Odkopávky a prokopávky nezapažené pro spodní stavbu železnic v hornině třídy těžitelnosti II, skupiny 5 objem do 1000 m3 strojně</t>
  </si>
  <si>
    <t>1488773541</t>
  </si>
  <si>
    <t>246160046</t>
  </si>
  <si>
    <t>162751117</t>
  </si>
  <si>
    <t>Vodorovné přemístění do 10000 m výkopku/sypaniny z horniny třídy těžitelnosti I, skupiny 1 až 3</t>
  </si>
  <si>
    <t>2112950137</t>
  </si>
  <si>
    <t>162751119</t>
  </si>
  <si>
    <t>Příplatek k vodorovnému přemístění výkopku/sypaniny z horniny třídy těžitelnosti I, skupiny 1 až 3 ZKD 1000 m přes 10000 m</t>
  </si>
  <si>
    <t>-925716826</t>
  </si>
  <si>
    <t>162751137</t>
  </si>
  <si>
    <t>Vodorovné přemístění do 10000 m výkopku/sypaniny z horniny třídy těžitelnosti II, skupiny 4 a 5</t>
  </si>
  <si>
    <t>1766749458</t>
  </si>
  <si>
    <t>162751139</t>
  </si>
  <si>
    <t>Příplatek k vodorovnému přemístění výkopku/sypaniny z horniny třídy těžitelnosti II, skupiny 4 a 5 ZKD 1000 m přes 10000 m</t>
  </si>
  <si>
    <t>-1359966795</t>
  </si>
  <si>
    <t>-600999707</t>
  </si>
  <si>
    <t>-1490024660</t>
  </si>
  <si>
    <t>-416785574</t>
  </si>
  <si>
    <t>181311103</t>
  </si>
  <si>
    <t>Rozprostření ornice tl vrstvy do 200 mm v rovině nebo ve svahu do 1:5 ručně</t>
  </si>
  <si>
    <t>-902781666</t>
  </si>
  <si>
    <t>181411131</t>
  </si>
  <si>
    <t>Založení parkového trávníku výsevem plochy do 1000 m2 v rovině a ve svahu do 1:5</t>
  </si>
  <si>
    <t>-561619698</t>
  </si>
  <si>
    <t>1829945508</t>
  </si>
  <si>
    <t>567061684</t>
  </si>
  <si>
    <t>Příplatek k základovým deskám mostních konstrukcí ze ŽB za betonáž malého rozsahudo 25 m3</t>
  </si>
  <si>
    <t>-430121880</t>
  </si>
  <si>
    <t>-1484407035</t>
  </si>
  <si>
    <t>-1426357983</t>
  </si>
  <si>
    <t>273361116</t>
  </si>
  <si>
    <t>Výztuž základových desek z betonářské oceli 10 505</t>
  </si>
  <si>
    <t>862535107</t>
  </si>
  <si>
    <t>1123012823</t>
  </si>
  <si>
    <t>1609707074</t>
  </si>
  <si>
    <t>-788442519</t>
  </si>
  <si>
    <t>310424892</t>
  </si>
  <si>
    <t>478565020</t>
  </si>
  <si>
    <t>-2014059261</t>
  </si>
  <si>
    <t>1441732136</t>
  </si>
  <si>
    <t>-1595882208</t>
  </si>
  <si>
    <t>-1824062832</t>
  </si>
  <si>
    <t>-1761705748</t>
  </si>
  <si>
    <t>1553455165</t>
  </si>
  <si>
    <t>-964360517</t>
  </si>
  <si>
    <t>1102863754</t>
  </si>
  <si>
    <t>87</t>
  </si>
  <si>
    <t>1527909748</t>
  </si>
  <si>
    <t>-623920451</t>
  </si>
  <si>
    <t>1667924321</t>
  </si>
  <si>
    <t>-769901590</t>
  </si>
  <si>
    <t>88</t>
  </si>
  <si>
    <t>421941521</t>
  </si>
  <si>
    <t>Demontáž podlahových plechů bez výztuh na mostech</t>
  </si>
  <si>
    <t>-85446067</t>
  </si>
  <si>
    <t>1036811693</t>
  </si>
  <si>
    <t>451475121</t>
  </si>
  <si>
    <t>Podkladní vrstva plastbetonová samonivelační první vrstva tl 10 mm</t>
  </si>
  <si>
    <t>-510020401</t>
  </si>
  <si>
    <t>451475122</t>
  </si>
  <si>
    <t>Podkladní vrstva plastbetonová samonivelační každá další vrstva tl 10 mm</t>
  </si>
  <si>
    <t>1555068795</t>
  </si>
  <si>
    <t>451573111</t>
  </si>
  <si>
    <t>Lože pod potrubí otevřený výkop ze štěrkopísku</t>
  </si>
  <si>
    <t>1173324760</t>
  </si>
  <si>
    <t>-56095286</t>
  </si>
  <si>
    <t>-982697426</t>
  </si>
  <si>
    <t>465513256</t>
  </si>
  <si>
    <t>Dlažba svahu u opěr z upraveného lomového žulového kamene tl 250 mm do lože C 25/30 pl do 10 m2</t>
  </si>
  <si>
    <t>775004899</t>
  </si>
  <si>
    <t>1285316759</t>
  </si>
  <si>
    <t>1055583577</t>
  </si>
  <si>
    <t>-850144138</t>
  </si>
  <si>
    <t>-1057732519</t>
  </si>
  <si>
    <t>812472121</t>
  </si>
  <si>
    <t>Montáž potrubí z trub TBH těsněných pryžovými kroužky otevřený výkop sklon do 20 % DN 800</t>
  </si>
  <si>
    <t>973611588</t>
  </si>
  <si>
    <t>592211R021</t>
  </si>
  <si>
    <t>ŽB. trouba patková DN 800</t>
  </si>
  <si>
    <t>-1091401403</t>
  </si>
  <si>
    <t>592211R022</t>
  </si>
  <si>
    <t>vtoková ŽB. trouba patková DN 800</t>
  </si>
  <si>
    <t>-1277494654</t>
  </si>
  <si>
    <t>592211R023</t>
  </si>
  <si>
    <t xml:space="preserve">výtoková ŽB. trouba patková DN 800  šikmá</t>
  </si>
  <si>
    <t>-1489589941</t>
  </si>
  <si>
    <t>911121211</t>
  </si>
  <si>
    <t>Výroba ocelového zábradli při opravách mostů</t>
  </si>
  <si>
    <t>-1990827592</t>
  </si>
  <si>
    <t>911121311</t>
  </si>
  <si>
    <t>Montáž ocelového zábradli při opravách mostů</t>
  </si>
  <si>
    <t>-1223574759</t>
  </si>
  <si>
    <t>13011066</t>
  </si>
  <si>
    <t>úhelník ocelový rovnostranný jakost 11 375 60x60x5mm</t>
  </si>
  <si>
    <t>355948365</t>
  </si>
  <si>
    <t>13011026</t>
  </si>
  <si>
    <t>ocel profilová UPE 80 jakost 11 375</t>
  </si>
  <si>
    <t>1367115506</t>
  </si>
  <si>
    <t>13611248</t>
  </si>
  <si>
    <t>plech ocelový hladký jakost S235JR tl 20mm tabule</t>
  </si>
  <si>
    <t>1880861542</t>
  </si>
  <si>
    <t>13611238</t>
  </si>
  <si>
    <t>plech ocelový hladký jakost S235JR tl 15mm tabule</t>
  </si>
  <si>
    <t>-1667810641</t>
  </si>
  <si>
    <t>919413121.R</t>
  </si>
  <si>
    <t>Vtoková jímka žb - prefa - montáž</t>
  </si>
  <si>
    <t>824387986</t>
  </si>
  <si>
    <t>919413121.R1</t>
  </si>
  <si>
    <t>Vtoková jímka žb - prefa - beton C25/30</t>
  </si>
  <si>
    <t>-827285688</t>
  </si>
  <si>
    <t>847569898</t>
  </si>
  <si>
    <t>89</t>
  </si>
  <si>
    <t>1842783805</t>
  </si>
  <si>
    <t>-147662742</t>
  </si>
  <si>
    <t>953965R001</t>
  </si>
  <si>
    <t>Kotevní šroub a matice pro chemické kotvy M 16 NEREZ - A4</t>
  </si>
  <si>
    <t>2022525358</t>
  </si>
  <si>
    <t>-1980898780</t>
  </si>
  <si>
    <t>963021112</t>
  </si>
  <si>
    <t>Bourání mostní nosné konstrukce z kamene</t>
  </si>
  <si>
    <t>577768229</t>
  </si>
  <si>
    <t>-431708184</t>
  </si>
  <si>
    <t>963065512</t>
  </si>
  <si>
    <t>Bourání podlah z fošen nebo prken ze dřeva tvrdého nosných konstrukcí</t>
  </si>
  <si>
    <t>-418657562</t>
  </si>
  <si>
    <t>-1505696136</t>
  </si>
  <si>
    <t>2023102544</t>
  </si>
  <si>
    <t>-156521748</t>
  </si>
  <si>
    <t>-1315921295</t>
  </si>
  <si>
    <t>-651727776</t>
  </si>
  <si>
    <t>-660356922</t>
  </si>
  <si>
    <t>997013811</t>
  </si>
  <si>
    <t>Poplatek za uložení na skládce (skládkovné) stavebního odpadu dřevěného kód odpadu 17 02 01</t>
  </si>
  <si>
    <t>1215781356</t>
  </si>
  <si>
    <t>-1911650540</t>
  </si>
  <si>
    <t>1590689402</t>
  </si>
  <si>
    <t>1939470815</t>
  </si>
  <si>
    <t>-78807311</t>
  </si>
  <si>
    <t>81</t>
  </si>
  <si>
    <t>1197878324</t>
  </si>
  <si>
    <t>711491272</t>
  </si>
  <si>
    <t>Provedení doplňků izolace proti vodě na ploše svislé z textilií vrstva ochranná</t>
  </si>
  <si>
    <t>-467893650</t>
  </si>
  <si>
    <t>69311083</t>
  </si>
  <si>
    <t>geotextilie netkaná separační, ochranná, filtrační, drenážní PP 600g/m2</t>
  </si>
  <si>
    <t>-487626924</t>
  </si>
  <si>
    <t>1459820166</t>
  </si>
  <si>
    <t xml:space="preserve">A.3.3.2 - Svršek v km 26,077 </t>
  </si>
  <si>
    <t xml:space="preserve">    5 - Komunikace</t>
  </si>
  <si>
    <t>Komunikace</t>
  </si>
  <si>
    <t>5905023030</t>
  </si>
  <si>
    <t>Úprava povrchu stezky rozprostřením štěrkodrtě přes 5 do 10 cm</t>
  </si>
  <si>
    <t>-1107073817</t>
  </si>
  <si>
    <t>-821610478</t>
  </si>
  <si>
    <t>5955101025</t>
  </si>
  <si>
    <t>Kamenivo drcené drť frakce 4/8</t>
  </si>
  <si>
    <t>1122524581</t>
  </si>
  <si>
    <t>384754561</t>
  </si>
  <si>
    <t>534216675</t>
  </si>
  <si>
    <t>5955101005</t>
  </si>
  <si>
    <t>Kamenivo drcené štěrk frakce 31,5/63 třídy min. BII</t>
  </si>
  <si>
    <t>-2047142461</t>
  </si>
  <si>
    <t>1384639447</t>
  </si>
  <si>
    <t>80411361</t>
  </si>
  <si>
    <t>5906140155</t>
  </si>
  <si>
    <t>Demontáž kolejového roštu koleje v ose koleje pražce betonové tvar S49, T, 49E1</t>
  </si>
  <si>
    <t>-1694485870</t>
  </si>
  <si>
    <t>Dělení kolejnic řezáním nebo rozbroušením tv. S49</t>
  </si>
  <si>
    <t>1692429859</t>
  </si>
  <si>
    <t>1735882162</t>
  </si>
  <si>
    <t>262144</t>
  </si>
  <si>
    <t>78518520</t>
  </si>
  <si>
    <t>1243151146</t>
  </si>
  <si>
    <t>A.3.3.3 - VRN</t>
  </si>
  <si>
    <t>51428112</t>
  </si>
  <si>
    <t>1554888452</t>
  </si>
  <si>
    <t>-947306781</t>
  </si>
  <si>
    <t>A.3.4 - Oprava tunelu Nejdecký ev.č.67</t>
  </si>
  <si>
    <t>A.3.4.1 - Oprava tunelu Nejdecký ev.č. 67</t>
  </si>
  <si>
    <t xml:space="preserve">    783 - Dokončovací práce - nátěry</t>
  </si>
  <si>
    <t>-2088181614</t>
  </si>
  <si>
    <t>279311116</t>
  </si>
  <si>
    <t>Postupné podbetonování základového zdiva prostým betonem tř. C 25/30</t>
  </si>
  <si>
    <t>-1767458962</t>
  </si>
  <si>
    <t>-108889370</t>
  </si>
  <si>
    <t>-178468028</t>
  </si>
  <si>
    <t>-1377171080</t>
  </si>
  <si>
    <t>-1746909573</t>
  </si>
  <si>
    <t>-1910864466</t>
  </si>
  <si>
    <t>-838599523</t>
  </si>
  <si>
    <t>13010R01</t>
  </si>
  <si>
    <t>úhelník ocelový rovnostranný jakost 11 375 70x70x8mm</t>
  </si>
  <si>
    <t>228080928</t>
  </si>
  <si>
    <t>-91138140</t>
  </si>
  <si>
    <t>2144457143</t>
  </si>
  <si>
    <t>936945111</t>
  </si>
  <si>
    <t>Osazení smaltovaných plechových tabulek s čísly tunelových pasů</t>
  </si>
  <si>
    <t>1720904782</t>
  </si>
  <si>
    <t>404452-R01</t>
  </si>
  <si>
    <t>pozinkovaný držák pro uchycení bezpečnostní tabulky</t>
  </si>
  <si>
    <t>76860039</t>
  </si>
  <si>
    <t>404444323</t>
  </si>
  <si>
    <t>značka dopravní svislá FeZn NK 300 x 200 mm</t>
  </si>
  <si>
    <t>-1261353744</t>
  </si>
  <si>
    <t>941111121</t>
  </si>
  <si>
    <t>Montáž lešení řadového trubkového lehkého s podlahami zatížení do 200 kg/m2 š do 1,2 m v do 10 m</t>
  </si>
  <si>
    <t>1613231788</t>
  </si>
  <si>
    <t>941111221</t>
  </si>
  <si>
    <t>Příplatek k lešení řadovému trubkovému lehkému s podlahami š 1,2 m v 10 m za první a ZKD den použití</t>
  </si>
  <si>
    <t>-1367948074</t>
  </si>
  <si>
    <t>941111821</t>
  </si>
  <si>
    <t>Demontáž lešení řadového trubkového lehkého s podlahami zatížení do 200 kg/m2 š do 1,2 m v do 10 m</t>
  </si>
  <si>
    <t>1261225957</t>
  </si>
  <si>
    <t>945412111</t>
  </si>
  <si>
    <t>Teleskopická hydraulická montážní plošina výška zdvihu do 8 m</t>
  </si>
  <si>
    <t>-174943982</t>
  </si>
  <si>
    <t>2140605381</t>
  </si>
  <si>
    <t>985112112</t>
  </si>
  <si>
    <t>Odsekání degradovaného betonu stěn tl do 30 mm</t>
  </si>
  <si>
    <t>-921275973</t>
  </si>
  <si>
    <t>985131211</t>
  </si>
  <si>
    <t>Očištění ploch stěn, rubu kleneb a podlah sušeným křemičitým pískem</t>
  </si>
  <si>
    <t>1915477155</t>
  </si>
  <si>
    <t>985132211</t>
  </si>
  <si>
    <t>Očištění ploch líce kleneb a podhledů sušeným křemičitým pískem</t>
  </si>
  <si>
    <t>-1173221606</t>
  </si>
  <si>
    <t>985142111</t>
  </si>
  <si>
    <t>Vysekání spojovací hmoty ze spár zdiva hl do 40 mm dl do 6 m/m2</t>
  </si>
  <si>
    <t>803291694</t>
  </si>
  <si>
    <t>985223210</t>
  </si>
  <si>
    <t>Přezdívání kamenného zdiva do aktivované malty do 1 m3</t>
  </si>
  <si>
    <t>-1511234914</t>
  </si>
  <si>
    <t>58380756</t>
  </si>
  <si>
    <t>kámen lomový soklový (1t=1,7m2)</t>
  </si>
  <si>
    <t>-338345874</t>
  </si>
  <si>
    <t>985231111</t>
  </si>
  <si>
    <t>Spárování zdiva aktivovanou maltou spára hl do 40 mm dl do 6 m/m2</t>
  </si>
  <si>
    <t>1017714568</t>
  </si>
  <si>
    <t>985233111</t>
  </si>
  <si>
    <t>Úprava spár po spárování zdiva uhlazením spára dl do 6 m/m2</t>
  </si>
  <si>
    <t>1699135909</t>
  </si>
  <si>
    <t>985311112</t>
  </si>
  <si>
    <t>Reprofilace stěn cementovými sanačními maltami tl 20 mm</t>
  </si>
  <si>
    <t>1394021215</t>
  </si>
  <si>
    <t>985311211</t>
  </si>
  <si>
    <t>Reprofilace líce kleneb a podhledů cementovými sanačními maltami tl 10 mm</t>
  </si>
  <si>
    <t>-1007360409</t>
  </si>
  <si>
    <t>985321111</t>
  </si>
  <si>
    <t>Ochranný nátěr výztuže na cementové bázi stěn, líce kleneb a podhledů 1 vrstva tl 1 mm</t>
  </si>
  <si>
    <t>1441691070</t>
  </si>
  <si>
    <t>1282974914</t>
  </si>
  <si>
    <t>1881852891</t>
  </si>
  <si>
    <t>968363057</t>
  </si>
  <si>
    <t>2021534852</t>
  </si>
  <si>
    <t>1148979784</t>
  </si>
  <si>
    <t>997013862</t>
  </si>
  <si>
    <t xml:space="preserve">Poplatek za uložení stavebního odpadu na recyklační skládce (skládkovné) z armovaného betonu kód odpadu  17 01 01</t>
  </si>
  <si>
    <t>473031843</t>
  </si>
  <si>
    <t>997013873</t>
  </si>
  <si>
    <t>-872873431</t>
  </si>
  <si>
    <t>998259011</t>
  </si>
  <si>
    <t>Přesun hmot pro rekonstrukce železničních tunelů</t>
  </si>
  <si>
    <t>-302918067</t>
  </si>
  <si>
    <t>783</t>
  </si>
  <si>
    <t>Dokončovací práce - nátěry</t>
  </si>
  <si>
    <t>938906R01</t>
  </si>
  <si>
    <t>bezpečnostní nátěr v tunelu přetřením dle předpisu S6</t>
  </si>
  <si>
    <t>-287848741</t>
  </si>
  <si>
    <t>A.3.4.2 - VRN</t>
  </si>
  <si>
    <t>121376903</t>
  </si>
  <si>
    <t>130964113</t>
  </si>
  <si>
    <t>-1183356636</t>
  </si>
  <si>
    <t>A.3.5 - Oprava tunelu Vysokopecký ev.č.68</t>
  </si>
  <si>
    <t>A.3.5.1 - Oprava tunelu Vysokopecký ev.č. 68</t>
  </si>
  <si>
    <t>-979378153</t>
  </si>
  <si>
    <t>-927117001</t>
  </si>
  <si>
    <t>-864879299</t>
  </si>
  <si>
    <t>1287433606</t>
  </si>
  <si>
    <t>-1501538535</t>
  </si>
  <si>
    <t>1710124255</t>
  </si>
  <si>
    <t>-1605133642</t>
  </si>
  <si>
    <t>1204373739</t>
  </si>
  <si>
    <t>-2122968960</t>
  </si>
  <si>
    <t>-756524832</t>
  </si>
  <si>
    <t>871265231</t>
  </si>
  <si>
    <t>Kanalizační potrubí z tvrdého PVC jednovrstvé tuhost třídy SN10 DN 110</t>
  </si>
  <si>
    <t>-2062167812</t>
  </si>
  <si>
    <t>25184259</t>
  </si>
  <si>
    <t>-1490926962</t>
  </si>
  <si>
    <t>1665700136</t>
  </si>
  <si>
    <t>-1873136365</t>
  </si>
  <si>
    <t>-464654662</t>
  </si>
  <si>
    <t>758923747</t>
  </si>
  <si>
    <t>-1269186710</t>
  </si>
  <si>
    <t>839464576</t>
  </si>
  <si>
    <t>-505309553</t>
  </si>
  <si>
    <t>415281112</t>
  </si>
  <si>
    <t>625519903</t>
  </si>
  <si>
    <t>-1034854581</t>
  </si>
  <si>
    <t>-326986843</t>
  </si>
  <si>
    <t>-1644645271</t>
  </si>
  <si>
    <t>-1784682072</t>
  </si>
  <si>
    <t>977151121</t>
  </si>
  <si>
    <t>Jádrové vrty diamantovými korunkami do D 120 mm do stavebních materiálů</t>
  </si>
  <si>
    <t>1350733768</t>
  </si>
  <si>
    <t>1143161799</t>
  </si>
  <si>
    <t>-1937362792</t>
  </si>
  <si>
    <t>562475859</t>
  </si>
  <si>
    <t>-179346810</t>
  </si>
  <si>
    <t>872566498</t>
  </si>
  <si>
    <t>-694262761</t>
  </si>
  <si>
    <t>1946185891</t>
  </si>
  <si>
    <t>985331215</t>
  </si>
  <si>
    <t>Dodatečné vlepování betonářské výztuže D 16 mm do chemické malty včetně vyvrtání otvoru</t>
  </si>
  <si>
    <t>-1088492573</t>
  </si>
  <si>
    <t>1113174521</t>
  </si>
  <si>
    <t>-1932232012</t>
  </si>
  <si>
    <t>-841208584</t>
  </si>
  <si>
    <t>-631971018</t>
  </si>
  <si>
    <t>-871074312</t>
  </si>
  <si>
    <t>998252221</t>
  </si>
  <si>
    <t>Přesun hmot pro tunely ražené svisle přes 25 do 75 m</t>
  </si>
  <si>
    <t>-1071372811</t>
  </si>
  <si>
    <t>-1145311482</t>
  </si>
  <si>
    <t>A.3.5.2 - VRN</t>
  </si>
  <si>
    <t>-779859634</t>
  </si>
  <si>
    <t>-874908870</t>
  </si>
  <si>
    <t>1062102588</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</si>
</sst>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4" fillId="0" borderId="0" applyNumberFormat="0" applyFill="0" applyBorder="0" applyAlignment="0" applyProtection="0"/>
  </cellStyleXfs>
  <cellXfs count="25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3"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3"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4" fontId="14"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5" fillId="0" borderId="0" xfId="0" applyNumberFormat="1" applyFont="1" applyAlignment="1" applyProtection="1">
      <alignment vertical="center"/>
    </xf>
    <xf numFmtId="0" fontId="1" fillId="0" borderId="3" xfId="0" applyFont="1" applyBorder="1" applyAlignment="1">
      <alignment vertical="center"/>
    </xf>
    <xf numFmtId="0" fontId="15"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6"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8" fillId="0" borderId="14" xfId="0" applyFont="1" applyBorder="1" applyAlignment="1" applyProtection="1">
      <alignment horizontal="left" vertical="center"/>
    </xf>
    <xf numFmtId="0" fontId="18"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5" fillId="0" borderId="3" xfId="0" applyFont="1" applyBorder="1" applyAlignment="1" applyProtection="1">
      <alignment vertical="center"/>
    </xf>
    <xf numFmtId="0" fontId="23" fillId="0" borderId="0" xfId="0" applyFont="1" applyAlignment="1" applyProtection="1">
      <alignment vertical="center"/>
    </xf>
    <xf numFmtId="0" fontId="23" fillId="0" borderId="0" xfId="0" applyFont="1" applyAlignment="1" applyProtection="1">
      <alignment horizontal="left" vertical="center" wrapText="1"/>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5" fillId="0" borderId="14"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5"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26" fillId="0" borderId="0" xfId="0" applyFont="1" applyAlignment="1" applyProtection="1">
      <alignment horizontal="left" vertical="center" wrapText="1"/>
    </xf>
    <xf numFmtId="4" fontId="7"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0" fontId="27" fillId="0" borderId="0" xfId="1" applyFont="1" applyAlignment="1">
      <alignment horizontal="center"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0"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18" fillId="0" borderId="0" xfId="0" applyFont="1" applyAlignment="1">
      <alignment horizontal="lef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4"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18" fillId="0" borderId="0" xfId="0" applyFont="1" applyAlignment="1" applyProtection="1">
      <alignment horizontal="left" vertical="center"/>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1"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32" fillId="0" borderId="22" xfId="0" applyFont="1" applyBorder="1" applyAlignment="1" applyProtection="1">
      <alignment horizontal="center" vertical="center"/>
    </xf>
    <xf numFmtId="49" fontId="32" fillId="0" borderId="22" xfId="0" applyNumberFormat="1" applyFont="1" applyBorder="1" applyAlignment="1" applyProtection="1">
      <alignment horizontal="left" vertical="center" wrapText="1"/>
    </xf>
    <xf numFmtId="0" fontId="32" fillId="0" borderId="22" xfId="0" applyFont="1" applyBorder="1" applyAlignment="1" applyProtection="1">
      <alignment horizontal="left" vertical="center" wrapText="1"/>
    </xf>
    <xf numFmtId="0" fontId="32" fillId="0" borderId="22" xfId="0" applyFont="1" applyBorder="1" applyAlignment="1" applyProtection="1">
      <alignment horizontal="center" vertical="center" wrapText="1"/>
    </xf>
    <xf numFmtId="167" fontId="32" fillId="0" borderId="22" xfId="0" applyNumberFormat="1" applyFont="1" applyBorder="1" applyAlignment="1" applyProtection="1">
      <alignment vertical="center"/>
    </xf>
    <xf numFmtId="4" fontId="32" fillId="2" borderId="22" xfId="0" applyNumberFormat="1" applyFont="1" applyFill="1" applyBorder="1" applyAlignment="1" applyProtection="1">
      <alignment vertical="center"/>
      <protection locked="0"/>
    </xf>
    <xf numFmtId="4" fontId="32" fillId="0" borderId="22" xfId="0" applyNumberFormat="1" applyFont="1" applyBorder="1" applyAlignment="1" applyProtection="1">
      <alignment vertical="center"/>
    </xf>
    <xf numFmtId="0" fontId="33" fillId="0" borderId="22" xfId="0" applyFont="1" applyBorder="1" applyAlignment="1" applyProtection="1">
      <alignment vertical="center"/>
    </xf>
    <xf numFmtId="0" fontId="33" fillId="0" borderId="3" xfId="0" applyFont="1" applyBorder="1" applyAlignment="1">
      <alignment vertical="center"/>
    </xf>
    <xf numFmtId="0" fontId="32" fillId="2" borderId="14"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5"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19" fillId="0" borderId="22" xfId="0" applyFont="1" applyBorder="1" applyAlignment="1" applyProtection="1">
      <alignment horizontal="center" vertical="center"/>
    </xf>
    <xf numFmtId="49" fontId="19" fillId="0" borderId="22" xfId="0" applyNumberFormat="1" applyFont="1" applyBorder="1" applyAlignment="1" applyProtection="1">
      <alignment horizontal="left" vertical="center" wrapText="1"/>
    </xf>
    <xf numFmtId="0" fontId="19" fillId="0" borderId="22" xfId="0" applyFont="1" applyBorder="1" applyAlignment="1" applyProtection="1">
      <alignment horizontal="left" vertical="center" wrapText="1"/>
    </xf>
    <xf numFmtId="0" fontId="19" fillId="0" borderId="22" xfId="0" applyFont="1" applyBorder="1" applyAlignment="1" applyProtection="1">
      <alignment horizontal="center" vertical="center" wrapText="1"/>
    </xf>
    <xf numFmtId="167" fontId="19" fillId="0" borderId="22" xfId="0" applyNumberFormat="1" applyFont="1" applyBorder="1" applyAlignment="1" applyProtection="1">
      <alignment vertical="center"/>
    </xf>
    <xf numFmtId="4" fontId="19" fillId="2"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0" fillId="2" borderId="14"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0" fontId="20" fillId="2" borderId="19" xfId="0" applyFont="1" applyFill="1" applyBorder="1" applyAlignment="1" applyProtection="1">
      <alignment horizontal="left" vertical="center"/>
      <protection locked="0"/>
    </xf>
    <xf numFmtId="0" fontId="20"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0" fillId="0" borderId="20" xfId="0" applyNumberFormat="1" applyFont="1" applyBorder="1" applyAlignment="1" applyProtection="1">
      <alignment vertical="center"/>
    </xf>
    <xf numFmtId="166" fontId="20" fillId="0" borderId="21" xfId="0" applyNumberFormat="1" applyFont="1" applyBorder="1" applyAlignment="1" applyProtection="1">
      <alignment vertical="center"/>
    </xf>
    <xf numFmtId="0" fontId="32" fillId="2" borderId="19" xfId="0" applyFont="1" applyFill="1" applyBorder="1" applyAlignment="1" applyProtection="1">
      <alignment horizontal="left" vertical="center"/>
      <protection locked="0"/>
    </xf>
    <xf numFmtId="0" fontId="32" fillId="0" borderId="20" xfId="0" applyFont="1" applyBorder="1" applyAlignment="1" applyProtection="1">
      <alignment horizontal="center"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styles" Target="styles.xml" /><Relationship Id="rId25" Type="http://schemas.openxmlformats.org/officeDocument/2006/relationships/theme" Target="theme/theme1.xml" /><Relationship Id="rId26" Type="http://schemas.openxmlformats.org/officeDocument/2006/relationships/calcChain" Target="calcChain.xml" /><Relationship Id="rId2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3" t="s">
        <v>0</v>
      </c>
      <c r="AZ1" s="13" t="s">
        <v>1</v>
      </c>
      <c r="BA1" s="13" t="s">
        <v>2</v>
      </c>
      <c r="BB1" s="13" t="s">
        <v>3</v>
      </c>
      <c r="BT1" s="13" t="s">
        <v>4</v>
      </c>
      <c r="BU1" s="13" t="s">
        <v>4</v>
      </c>
      <c r="BV1" s="13" t="s">
        <v>5</v>
      </c>
    </row>
    <row r="2" s="1" customFormat="1" ht="36.96" customHeight="1">
      <c r="AR2" s="1"/>
      <c r="AS2" s="1"/>
      <c r="AT2" s="1"/>
      <c r="AU2" s="1"/>
      <c r="AV2" s="1"/>
      <c r="AW2" s="1"/>
      <c r="AX2" s="1"/>
      <c r="AY2" s="1"/>
      <c r="AZ2" s="1"/>
      <c r="BA2" s="1"/>
      <c r="BB2" s="1"/>
      <c r="BC2" s="1"/>
      <c r="BD2" s="1"/>
      <c r="BE2" s="1"/>
      <c r="BS2" s="14" t="s">
        <v>6</v>
      </c>
      <c r="BT2" s="14" t="s">
        <v>7</v>
      </c>
    </row>
    <row r="3" s="1" customFormat="1" ht="6.96"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1" customFormat="1" ht="24.96"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1" customFormat="1" ht="12" customHeight="1">
      <c r="B5" s="18"/>
      <c r="C5" s="19"/>
      <c r="D5" s="23" t="s">
        <v>13</v>
      </c>
      <c r="E5" s="19"/>
      <c r="F5" s="19"/>
      <c r="G5" s="19"/>
      <c r="H5" s="19"/>
      <c r="I5" s="19"/>
      <c r="J5" s="19"/>
      <c r="K5" s="24" t="s">
        <v>14</v>
      </c>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7"/>
      <c r="BE5" s="25" t="s">
        <v>15</v>
      </c>
      <c r="BS5" s="14" t="s">
        <v>6</v>
      </c>
    </row>
    <row r="6" s="1" customFormat="1" ht="36.96" customHeight="1">
      <c r="B6" s="18"/>
      <c r="C6" s="19"/>
      <c r="D6" s="26" t="s">
        <v>16</v>
      </c>
      <c r="E6" s="19"/>
      <c r="F6" s="19"/>
      <c r="G6" s="19"/>
      <c r="H6" s="19"/>
      <c r="I6" s="19"/>
      <c r="J6" s="19"/>
      <c r="K6" s="27" t="s">
        <v>17</v>
      </c>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7"/>
      <c r="BE6" s="28"/>
      <c r="BS6" s="14" t="s">
        <v>6</v>
      </c>
    </row>
    <row r="7" s="1" customFormat="1" ht="12" customHeight="1">
      <c r="B7" s="18"/>
      <c r="C7" s="19"/>
      <c r="D7" s="29" t="s">
        <v>18</v>
      </c>
      <c r="E7" s="19"/>
      <c r="F7" s="19"/>
      <c r="G7" s="19"/>
      <c r="H7" s="19"/>
      <c r="I7" s="19"/>
      <c r="J7" s="19"/>
      <c r="K7" s="24" t="s">
        <v>1</v>
      </c>
      <c r="L7" s="19"/>
      <c r="M7" s="19"/>
      <c r="N7" s="19"/>
      <c r="O7" s="19"/>
      <c r="P7" s="19"/>
      <c r="Q7" s="19"/>
      <c r="R7" s="19"/>
      <c r="S7" s="19"/>
      <c r="T7" s="19"/>
      <c r="U7" s="19"/>
      <c r="V7" s="19"/>
      <c r="W7" s="19"/>
      <c r="X7" s="19"/>
      <c r="Y7" s="19"/>
      <c r="Z7" s="19"/>
      <c r="AA7" s="19"/>
      <c r="AB7" s="19"/>
      <c r="AC7" s="19"/>
      <c r="AD7" s="19"/>
      <c r="AE7" s="19"/>
      <c r="AF7" s="19"/>
      <c r="AG7" s="19"/>
      <c r="AH7" s="19"/>
      <c r="AI7" s="19"/>
      <c r="AJ7" s="19"/>
      <c r="AK7" s="29" t="s">
        <v>19</v>
      </c>
      <c r="AL7" s="19"/>
      <c r="AM7" s="19"/>
      <c r="AN7" s="24" t="s">
        <v>1</v>
      </c>
      <c r="AO7" s="19"/>
      <c r="AP7" s="19"/>
      <c r="AQ7" s="19"/>
      <c r="AR7" s="17"/>
      <c r="BE7" s="28"/>
      <c r="BS7" s="14" t="s">
        <v>6</v>
      </c>
    </row>
    <row r="8" s="1" customFormat="1" ht="12" customHeight="1">
      <c r="B8" s="18"/>
      <c r="C8" s="19"/>
      <c r="D8" s="29" t="s">
        <v>20</v>
      </c>
      <c r="E8" s="19"/>
      <c r="F8" s="19"/>
      <c r="G8" s="19"/>
      <c r="H8" s="19"/>
      <c r="I8" s="19"/>
      <c r="J8" s="19"/>
      <c r="K8" s="24" t="s">
        <v>21</v>
      </c>
      <c r="L8" s="19"/>
      <c r="M8" s="19"/>
      <c r="N8" s="19"/>
      <c r="O8" s="19"/>
      <c r="P8" s="19"/>
      <c r="Q8" s="19"/>
      <c r="R8" s="19"/>
      <c r="S8" s="19"/>
      <c r="T8" s="19"/>
      <c r="U8" s="19"/>
      <c r="V8" s="19"/>
      <c r="W8" s="19"/>
      <c r="X8" s="19"/>
      <c r="Y8" s="19"/>
      <c r="Z8" s="19"/>
      <c r="AA8" s="19"/>
      <c r="AB8" s="19"/>
      <c r="AC8" s="19"/>
      <c r="AD8" s="19"/>
      <c r="AE8" s="19"/>
      <c r="AF8" s="19"/>
      <c r="AG8" s="19"/>
      <c r="AH8" s="19"/>
      <c r="AI8" s="19"/>
      <c r="AJ8" s="19"/>
      <c r="AK8" s="29" t="s">
        <v>22</v>
      </c>
      <c r="AL8" s="19"/>
      <c r="AM8" s="19"/>
      <c r="AN8" s="30" t="s">
        <v>23</v>
      </c>
      <c r="AO8" s="19"/>
      <c r="AP8" s="19"/>
      <c r="AQ8" s="19"/>
      <c r="AR8" s="17"/>
      <c r="BE8" s="28"/>
      <c r="BS8" s="14" t="s">
        <v>6</v>
      </c>
    </row>
    <row r="9" s="1" customFormat="1"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8"/>
      <c r="BS9" s="14" t="s">
        <v>6</v>
      </c>
    </row>
    <row r="10" s="1" customFormat="1" ht="12" customHeight="1">
      <c r="B10" s="18"/>
      <c r="C10" s="19"/>
      <c r="D10" s="29" t="s">
        <v>24</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9" t="s">
        <v>25</v>
      </c>
      <c r="AL10" s="19"/>
      <c r="AM10" s="19"/>
      <c r="AN10" s="24" t="s">
        <v>26</v>
      </c>
      <c r="AO10" s="19"/>
      <c r="AP10" s="19"/>
      <c r="AQ10" s="19"/>
      <c r="AR10" s="17"/>
      <c r="BE10" s="28"/>
      <c r="BS10" s="14" t="s">
        <v>6</v>
      </c>
    </row>
    <row r="11" s="1" customFormat="1" ht="18.48" customHeight="1">
      <c r="B11" s="18"/>
      <c r="C11" s="19"/>
      <c r="D11" s="19"/>
      <c r="E11" s="24" t="s">
        <v>27</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9" t="s">
        <v>28</v>
      </c>
      <c r="AL11" s="19"/>
      <c r="AM11" s="19"/>
      <c r="AN11" s="24" t="s">
        <v>29</v>
      </c>
      <c r="AO11" s="19"/>
      <c r="AP11" s="19"/>
      <c r="AQ11" s="19"/>
      <c r="AR11" s="17"/>
      <c r="BE11" s="28"/>
      <c r="BS11" s="14" t="s">
        <v>6</v>
      </c>
    </row>
    <row r="12" s="1" customFormat="1" ht="6.96"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8"/>
      <c r="BS12" s="14" t="s">
        <v>6</v>
      </c>
    </row>
    <row r="13" s="1" customFormat="1" ht="12" customHeight="1">
      <c r="B13" s="18"/>
      <c r="C13" s="19"/>
      <c r="D13" s="29" t="s">
        <v>30</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9" t="s">
        <v>25</v>
      </c>
      <c r="AL13" s="19"/>
      <c r="AM13" s="19"/>
      <c r="AN13" s="31" t="s">
        <v>31</v>
      </c>
      <c r="AO13" s="19"/>
      <c r="AP13" s="19"/>
      <c r="AQ13" s="19"/>
      <c r="AR13" s="17"/>
      <c r="BE13" s="28"/>
      <c r="BS13" s="14" t="s">
        <v>6</v>
      </c>
    </row>
    <row r="14">
      <c r="B14" s="18"/>
      <c r="C14" s="19"/>
      <c r="D14" s="19"/>
      <c r="E14" s="31" t="s">
        <v>31</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9" t="s">
        <v>28</v>
      </c>
      <c r="AL14" s="19"/>
      <c r="AM14" s="19"/>
      <c r="AN14" s="31" t="s">
        <v>31</v>
      </c>
      <c r="AO14" s="19"/>
      <c r="AP14" s="19"/>
      <c r="AQ14" s="19"/>
      <c r="AR14" s="17"/>
      <c r="BE14" s="28"/>
      <c r="BS14" s="14" t="s">
        <v>6</v>
      </c>
    </row>
    <row r="15" s="1" customFormat="1" ht="6.96"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8"/>
      <c r="BS15" s="14" t="s">
        <v>4</v>
      </c>
    </row>
    <row r="16" s="1" customFormat="1" ht="12" customHeight="1">
      <c r="B16" s="18"/>
      <c r="C16" s="19"/>
      <c r="D16" s="29" t="s">
        <v>32</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9" t="s">
        <v>25</v>
      </c>
      <c r="AL16" s="19"/>
      <c r="AM16" s="19"/>
      <c r="AN16" s="24" t="s">
        <v>33</v>
      </c>
      <c r="AO16" s="19"/>
      <c r="AP16" s="19"/>
      <c r="AQ16" s="19"/>
      <c r="AR16" s="17"/>
      <c r="BE16" s="28"/>
      <c r="BS16" s="14" t="s">
        <v>4</v>
      </c>
    </row>
    <row r="17" s="1" customFormat="1" ht="18.48" customHeight="1">
      <c r="B17" s="18"/>
      <c r="C17" s="19"/>
      <c r="D17" s="19"/>
      <c r="E17" s="24" t="s">
        <v>34</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9" t="s">
        <v>28</v>
      </c>
      <c r="AL17" s="19"/>
      <c r="AM17" s="19"/>
      <c r="AN17" s="24" t="s">
        <v>1</v>
      </c>
      <c r="AO17" s="19"/>
      <c r="AP17" s="19"/>
      <c r="AQ17" s="19"/>
      <c r="AR17" s="17"/>
      <c r="BE17" s="28"/>
      <c r="BS17" s="14" t="s">
        <v>35</v>
      </c>
    </row>
    <row r="18" s="1" customFormat="1" ht="6.96"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8"/>
      <c r="BS18" s="14" t="s">
        <v>6</v>
      </c>
    </row>
    <row r="19" s="1" customFormat="1" ht="12" customHeight="1">
      <c r="B19" s="18"/>
      <c r="C19" s="19"/>
      <c r="D19" s="29" t="s">
        <v>36</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9" t="s">
        <v>25</v>
      </c>
      <c r="AL19" s="19"/>
      <c r="AM19" s="19"/>
      <c r="AN19" s="24" t="s">
        <v>1</v>
      </c>
      <c r="AO19" s="19"/>
      <c r="AP19" s="19"/>
      <c r="AQ19" s="19"/>
      <c r="AR19" s="17"/>
      <c r="BE19" s="28"/>
      <c r="BS19" s="14" t="s">
        <v>6</v>
      </c>
    </row>
    <row r="20" s="1" customFormat="1" ht="18.48" customHeight="1">
      <c r="B20" s="18"/>
      <c r="C20" s="19"/>
      <c r="D20" s="19"/>
      <c r="E20" s="24" t="s">
        <v>37</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9" t="s">
        <v>28</v>
      </c>
      <c r="AL20" s="19"/>
      <c r="AM20" s="19"/>
      <c r="AN20" s="24" t="s">
        <v>1</v>
      </c>
      <c r="AO20" s="19"/>
      <c r="AP20" s="19"/>
      <c r="AQ20" s="19"/>
      <c r="AR20" s="17"/>
      <c r="BE20" s="28"/>
      <c r="BS20" s="14" t="s">
        <v>35</v>
      </c>
    </row>
    <row r="21" s="1" customFormat="1" ht="6.96"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8"/>
    </row>
    <row r="22" s="1" customFormat="1" ht="12" customHeight="1">
      <c r="B22" s="18"/>
      <c r="C22" s="19"/>
      <c r="D22" s="29" t="s">
        <v>38</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8"/>
    </row>
    <row r="23" s="1" customFormat="1" ht="16.5" customHeight="1">
      <c r="B23" s="18"/>
      <c r="C23" s="19"/>
      <c r="D23" s="19"/>
      <c r="E23" s="33" t="s">
        <v>1</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19"/>
      <c r="AP23" s="19"/>
      <c r="AQ23" s="19"/>
      <c r="AR23" s="17"/>
      <c r="BE23" s="28"/>
    </row>
    <row r="24" s="1" customFormat="1" ht="6.96"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8"/>
    </row>
    <row r="25" s="1" customFormat="1" ht="6.96" customHeight="1">
      <c r="B25" s="18"/>
      <c r="C25" s="19"/>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19"/>
      <c r="AQ25" s="19"/>
      <c r="AR25" s="17"/>
      <c r="BE25" s="28"/>
    </row>
    <row r="26" s="2" customFormat="1" ht="25.92" customHeight="1">
      <c r="A26" s="35"/>
      <c r="B26" s="36"/>
      <c r="C26" s="37"/>
      <c r="D26" s="38" t="s">
        <v>39</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ROUND(AG94,2)</f>
        <v>0</v>
      </c>
      <c r="AL26" s="39"/>
      <c r="AM26" s="39"/>
      <c r="AN26" s="39"/>
      <c r="AO26" s="39"/>
      <c r="AP26" s="37"/>
      <c r="AQ26" s="37"/>
      <c r="AR26" s="41"/>
      <c r="BE26" s="28"/>
    </row>
    <row r="27" s="2" customFormat="1" ht="6.96"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8"/>
    </row>
    <row r="28" s="2" customFormat="1">
      <c r="A28" s="35"/>
      <c r="B28" s="36"/>
      <c r="C28" s="37"/>
      <c r="D28" s="37"/>
      <c r="E28" s="37"/>
      <c r="F28" s="37"/>
      <c r="G28" s="37"/>
      <c r="H28" s="37"/>
      <c r="I28" s="37"/>
      <c r="J28" s="37"/>
      <c r="K28" s="37"/>
      <c r="L28" s="42" t="s">
        <v>40</v>
      </c>
      <c r="M28" s="42"/>
      <c r="N28" s="42"/>
      <c r="O28" s="42"/>
      <c r="P28" s="42"/>
      <c r="Q28" s="37"/>
      <c r="R28" s="37"/>
      <c r="S28" s="37"/>
      <c r="T28" s="37"/>
      <c r="U28" s="37"/>
      <c r="V28" s="37"/>
      <c r="W28" s="42" t="s">
        <v>41</v>
      </c>
      <c r="X28" s="42"/>
      <c r="Y28" s="42"/>
      <c r="Z28" s="42"/>
      <c r="AA28" s="42"/>
      <c r="AB28" s="42"/>
      <c r="AC28" s="42"/>
      <c r="AD28" s="42"/>
      <c r="AE28" s="42"/>
      <c r="AF28" s="37"/>
      <c r="AG28" s="37"/>
      <c r="AH28" s="37"/>
      <c r="AI28" s="37"/>
      <c r="AJ28" s="37"/>
      <c r="AK28" s="42" t="s">
        <v>42</v>
      </c>
      <c r="AL28" s="42"/>
      <c r="AM28" s="42"/>
      <c r="AN28" s="42"/>
      <c r="AO28" s="42"/>
      <c r="AP28" s="37"/>
      <c r="AQ28" s="37"/>
      <c r="AR28" s="41"/>
      <c r="BE28" s="28"/>
    </row>
    <row r="29" s="3" customFormat="1" ht="14.4" customHeight="1">
      <c r="A29" s="3"/>
      <c r="B29" s="43"/>
      <c r="C29" s="44"/>
      <c r="D29" s="29" t="s">
        <v>43</v>
      </c>
      <c r="E29" s="44"/>
      <c r="F29" s="29" t="s">
        <v>44</v>
      </c>
      <c r="G29" s="44"/>
      <c r="H29" s="44"/>
      <c r="I29" s="44"/>
      <c r="J29" s="44"/>
      <c r="K29" s="44"/>
      <c r="L29" s="45">
        <v>0.20999999999999999</v>
      </c>
      <c r="M29" s="44"/>
      <c r="N29" s="44"/>
      <c r="O29" s="44"/>
      <c r="P29" s="44"/>
      <c r="Q29" s="44"/>
      <c r="R29" s="44"/>
      <c r="S29" s="44"/>
      <c r="T29" s="44"/>
      <c r="U29" s="44"/>
      <c r="V29" s="44"/>
      <c r="W29" s="46">
        <f>ROUND(AZ94, 2)</f>
        <v>0</v>
      </c>
      <c r="X29" s="44"/>
      <c r="Y29" s="44"/>
      <c r="Z29" s="44"/>
      <c r="AA29" s="44"/>
      <c r="AB29" s="44"/>
      <c r="AC29" s="44"/>
      <c r="AD29" s="44"/>
      <c r="AE29" s="44"/>
      <c r="AF29" s="44"/>
      <c r="AG29" s="44"/>
      <c r="AH29" s="44"/>
      <c r="AI29" s="44"/>
      <c r="AJ29" s="44"/>
      <c r="AK29" s="46">
        <f>ROUND(AV94, 2)</f>
        <v>0</v>
      </c>
      <c r="AL29" s="44"/>
      <c r="AM29" s="44"/>
      <c r="AN29" s="44"/>
      <c r="AO29" s="44"/>
      <c r="AP29" s="44"/>
      <c r="AQ29" s="44"/>
      <c r="AR29" s="47"/>
      <c r="BE29" s="48"/>
    </row>
    <row r="30" s="3" customFormat="1" ht="14.4" customHeight="1">
      <c r="A30" s="3"/>
      <c r="B30" s="43"/>
      <c r="C30" s="44"/>
      <c r="D30" s="44"/>
      <c r="E30" s="44"/>
      <c r="F30" s="29" t="s">
        <v>45</v>
      </c>
      <c r="G30" s="44"/>
      <c r="H30" s="44"/>
      <c r="I30" s="44"/>
      <c r="J30" s="44"/>
      <c r="K30" s="44"/>
      <c r="L30" s="45">
        <v>0.14999999999999999</v>
      </c>
      <c r="M30" s="44"/>
      <c r="N30" s="44"/>
      <c r="O30" s="44"/>
      <c r="P30" s="44"/>
      <c r="Q30" s="44"/>
      <c r="R30" s="44"/>
      <c r="S30" s="44"/>
      <c r="T30" s="44"/>
      <c r="U30" s="44"/>
      <c r="V30" s="44"/>
      <c r="W30" s="46">
        <f>ROUND(BA94, 2)</f>
        <v>0</v>
      </c>
      <c r="X30" s="44"/>
      <c r="Y30" s="44"/>
      <c r="Z30" s="44"/>
      <c r="AA30" s="44"/>
      <c r="AB30" s="44"/>
      <c r="AC30" s="44"/>
      <c r="AD30" s="44"/>
      <c r="AE30" s="44"/>
      <c r="AF30" s="44"/>
      <c r="AG30" s="44"/>
      <c r="AH30" s="44"/>
      <c r="AI30" s="44"/>
      <c r="AJ30" s="44"/>
      <c r="AK30" s="46">
        <f>ROUND(AW94, 2)</f>
        <v>0</v>
      </c>
      <c r="AL30" s="44"/>
      <c r="AM30" s="44"/>
      <c r="AN30" s="44"/>
      <c r="AO30" s="44"/>
      <c r="AP30" s="44"/>
      <c r="AQ30" s="44"/>
      <c r="AR30" s="47"/>
      <c r="BE30" s="48"/>
    </row>
    <row r="31" hidden="1" s="3" customFormat="1" ht="14.4" customHeight="1">
      <c r="A31" s="3"/>
      <c r="B31" s="43"/>
      <c r="C31" s="44"/>
      <c r="D31" s="44"/>
      <c r="E31" s="44"/>
      <c r="F31" s="29" t="s">
        <v>46</v>
      </c>
      <c r="G31" s="44"/>
      <c r="H31" s="44"/>
      <c r="I31" s="44"/>
      <c r="J31" s="44"/>
      <c r="K31" s="44"/>
      <c r="L31" s="45">
        <v>0.20999999999999999</v>
      </c>
      <c r="M31" s="44"/>
      <c r="N31" s="44"/>
      <c r="O31" s="44"/>
      <c r="P31" s="44"/>
      <c r="Q31" s="44"/>
      <c r="R31" s="44"/>
      <c r="S31" s="44"/>
      <c r="T31" s="44"/>
      <c r="U31" s="44"/>
      <c r="V31" s="44"/>
      <c r="W31" s="46">
        <f>ROUND(BB94, 2)</f>
        <v>0</v>
      </c>
      <c r="X31" s="44"/>
      <c r="Y31" s="44"/>
      <c r="Z31" s="44"/>
      <c r="AA31" s="44"/>
      <c r="AB31" s="44"/>
      <c r="AC31" s="44"/>
      <c r="AD31" s="44"/>
      <c r="AE31" s="44"/>
      <c r="AF31" s="44"/>
      <c r="AG31" s="44"/>
      <c r="AH31" s="44"/>
      <c r="AI31" s="44"/>
      <c r="AJ31" s="44"/>
      <c r="AK31" s="46">
        <v>0</v>
      </c>
      <c r="AL31" s="44"/>
      <c r="AM31" s="44"/>
      <c r="AN31" s="44"/>
      <c r="AO31" s="44"/>
      <c r="AP31" s="44"/>
      <c r="AQ31" s="44"/>
      <c r="AR31" s="47"/>
      <c r="BE31" s="48"/>
    </row>
    <row r="32" hidden="1" s="3" customFormat="1" ht="14.4" customHeight="1">
      <c r="A32" s="3"/>
      <c r="B32" s="43"/>
      <c r="C32" s="44"/>
      <c r="D32" s="44"/>
      <c r="E32" s="44"/>
      <c r="F32" s="29" t="s">
        <v>47</v>
      </c>
      <c r="G32" s="44"/>
      <c r="H32" s="44"/>
      <c r="I32" s="44"/>
      <c r="J32" s="44"/>
      <c r="K32" s="44"/>
      <c r="L32" s="45">
        <v>0.14999999999999999</v>
      </c>
      <c r="M32" s="44"/>
      <c r="N32" s="44"/>
      <c r="O32" s="44"/>
      <c r="P32" s="44"/>
      <c r="Q32" s="44"/>
      <c r="R32" s="44"/>
      <c r="S32" s="44"/>
      <c r="T32" s="44"/>
      <c r="U32" s="44"/>
      <c r="V32" s="44"/>
      <c r="W32" s="46">
        <f>ROUND(BC94, 2)</f>
        <v>0</v>
      </c>
      <c r="X32" s="44"/>
      <c r="Y32" s="44"/>
      <c r="Z32" s="44"/>
      <c r="AA32" s="44"/>
      <c r="AB32" s="44"/>
      <c r="AC32" s="44"/>
      <c r="AD32" s="44"/>
      <c r="AE32" s="44"/>
      <c r="AF32" s="44"/>
      <c r="AG32" s="44"/>
      <c r="AH32" s="44"/>
      <c r="AI32" s="44"/>
      <c r="AJ32" s="44"/>
      <c r="AK32" s="46">
        <v>0</v>
      </c>
      <c r="AL32" s="44"/>
      <c r="AM32" s="44"/>
      <c r="AN32" s="44"/>
      <c r="AO32" s="44"/>
      <c r="AP32" s="44"/>
      <c r="AQ32" s="44"/>
      <c r="AR32" s="47"/>
      <c r="BE32" s="48"/>
    </row>
    <row r="33" hidden="1" s="3" customFormat="1" ht="14.4" customHeight="1">
      <c r="A33" s="3"/>
      <c r="B33" s="43"/>
      <c r="C33" s="44"/>
      <c r="D33" s="44"/>
      <c r="E33" s="44"/>
      <c r="F33" s="29" t="s">
        <v>48</v>
      </c>
      <c r="G33" s="44"/>
      <c r="H33" s="44"/>
      <c r="I33" s="44"/>
      <c r="J33" s="44"/>
      <c r="K33" s="44"/>
      <c r="L33" s="45">
        <v>0</v>
      </c>
      <c r="M33" s="44"/>
      <c r="N33" s="44"/>
      <c r="O33" s="44"/>
      <c r="P33" s="44"/>
      <c r="Q33" s="44"/>
      <c r="R33" s="44"/>
      <c r="S33" s="44"/>
      <c r="T33" s="44"/>
      <c r="U33" s="44"/>
      <c r="V33" s="44"/>
      <c r="W33" s="46">
        <f>ROUND(BD94, 2)</f>
        <v>0</v>
      </c>
      <c r="X33" s="44"/>
      <c r="Y33" s="44"/>
      <c r="Z33" s="44"/>
      <c r="AA33" s="44"/>
      <c r="AB33" s="44"/>
      <c r="AC33" s="44"/>
      <c r="AD33" s="44"/>
      <c r="AE33" s="44"/>
      <c r="AF33" s="44"/>
      <c r="AG33" s="44"/>
      <c r="AH33" s="44"/>
      <c r="AI33" s="44"/>
      <c r="AJ33" s="44"/>
      <c r="AK33" s="46">
        <v>0</v>
      </c>
      <c r="AL33" s="44"/>
      <c r="AM33" s="44"/>
      <c r="AN33" s="44"/>
      <c r="AO33" s="44"/>
      <c r="AP33" s="44"/>
      <c r="AQ33" s="44"/>
      <c r="AR33" s="47"/>
      <c r="BE33" s="48"/>
    </row>
    <row r="34" s="2" customFormat="1" ht="6.96"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28"/>
    </row>
    <row r="35" s="2" customFormat="1" ht="25.92" customHeight="1">
      <c r="A35" s="35"/>
      <c r="B35" s="36"/>
      <c r="C35" s="49"/>
      <c r="D35" s="50" t="s">
        <v>49</v>
      </c>
      <c r="E35" s="51"/>
      <c r="F35" s="51"/>
      <c r="G35" s="51"/>
      <c r="H35" s="51"/>
      <c r="I35" s="51"/>
      <c r="J35" s="51"/>
      <c r="K35" s="51"/>
      <c r="L35" s="51"/>
      <c r="M35" s="51"/>
      <c r="N35" s="51"/>
      <c r="O35" s="51"/>
      <c r="P35" s="51"/>
      <c r="Q35" s="51"/>
      <c r="R35" s="51"/>
      <c r="S35" s="51"/>
      <c r="T35" s="52" t="s">
        <v>50</v>
      </c>
      <c r="U35" s="51"/>
      <c r="V35" s="51"/>
      <c r="W35" s="51"/>
      <c r="X35" s="53" t="s">
        <v>51</v>
      </c>
      <c r="Y35" s="51"/>
      <c r="Z35" s="51"/>
      <c r="AA35" s="51"/>
      <c r="AB35" s="51"/>
      <c r="AC35" s="51"/>
      <c r="AD35" s="51"/>
      <c r="AE35" s="51"/>
      <c r="AF35" s="51"/>
      <c r="AG35" s="51"/>
      <c r="AH35" s="51"/>
      <c r="AI35" s="51"/>
      <c r="AJ35" s="51"/>
      <c r="AK35" s="54">
        <f>SUM(AK26:AK33)</f>
        <v>0</v>
      </c>
      <c r="AL35" s="51"/>
      <c r="AM35" s="51"/>
      <c r="AN35" s="51"/>
      <c r="AO35" s="55"/>
      <c r="AP35" s="49"/>
      <c r="AQ35" s="49"/>
      <c r="AR35" s="41"/>
      <c r="BE35" s="35"/>
    </row>
    <row r="36" s="2" customFormat="1" ht="6.96"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c r="BE36" s="35"/>
    </row>
    <row r="37" s="2" customFormat="1" ht="14.4" customHeight="1">
      <c r="A37" s="35"/>
      <c r="B37" s="36"/>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41"/>
      <c r="BE37" s="35"/>
    </row>
    <row r="38" s="1" customFormat="1" ht="14.4" customHeight="1">
      <c r="B38" s="18"/>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7"/>
    </row>
    <row r="39" s="1" customFormat="1" ht="14.4" customHeight="1">
      <c r="B39" s="18"/>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7"/>
    </row>
    <row r="40" s="1" customFormat="1" ht="14.4" customHeight="1">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7"/>
    </row>
    <row r="41" s="1" customFormat="1" ht="14.4" customHeight="1">
      <c r="B41" s="18"/>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7"/>
    </row>
    <row r="42" s="1" customFormat="1" ht="14.4" customHeight="1">
      <c r="B42" s="18"/>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7"/>
    </row>
    <row r="43" s="1" customFormat="1" ht="14.4" customHeight="1">
      <c r="B43" s="18"/>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7"/>
    </row>
    <row r="44" s="1" customFormat="1" ht="14.4" customHeight="1">
      <c r="B44" s="18"/>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7"/>
    </row>
    <row r="45" s="1" customFormat="1" ht="14.4" customHeight="1">
      <c r="B45" s="18"/>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7"/>
    </row>
    <row r="46" s="1" customFormat="1" ht="14.4" customHeight="1">
      <c r="B46" s="18"/>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7"/>
    </row>
    <row r="47" s="1" customFormat="1" ht="14.4" customHeight="1">
      <c r="B47" s="18"/>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7"/>
    </row>
    <row r="48" s="1" customFormat="1" ht="14.4" customHeight="1">
      <c r="B48" s="18"/>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7"/>
    </row>
    <row r="49" s="2" customFormat="1" ht="14.4" customHeight="1">
      <c r="B49" s="56"/>
      <c r="C49" s="57"/>
      <c r="D49" s="58" t="s">
        <v>52</v>
      </c>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8" t="s">
        <v>53</v>
      </c>
      <c r="AI49" s="59"/>
      <c r="AJ49" s="59"/>
      <c r="AK49" s="59"/>
      <c r="AL49" s="59"/>
      <c r="AM49" s="59"/>
      <c r="AN49" s="59"/>
      <c r="AO49" s="59"/>
      <c r="AP49" s="57"/>
      <c r="AQ49" s="57"/>
      <c r="AR49" s="60"/>
    </row>
    <row r="50">
      <c r="B50" s="18"/>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7"/>
    </row>
    <row r="51">
      <c r="B51" s="18"/>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7"/>
    </row>
    <row r="52">
      <c r="B52" s="18"/>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7"/>
    </row>
    <row r="53">
      <c r="B53" s="18"/>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7"/>
    </row>
    <row r="54">
      <c r="B54" s="18"/>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7"/>
    </row>
    <row r="55">
      <c r="B55" s="18"/>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7"/>
    </row>
    <row r="56">
      <c r="B56" s="18"/>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7"/>
    </row>
    <row r="57">
      <c r="B57" s="18"/>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7"/>
    </row>
    <row r="58">
      <c r="B58" s="18"/>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7"/>
    </row>
    <row r="59">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7"/>
    </row>
    <row r="60" s="2" customFormat="1">
      <c r="A60" s="35"/>
      <c r="B60" s="36"/>
      <c r="C60" s="37"/>
      <c r="D60" s="61" t="s">
        <v>54</v>
      </c>
      <c r="E60" s="39"/>
      <c r="F60" s="39"/>
      <c r="G60" s="39"/>
      <c r="H60" s="39"/>
      <c r="I60" s="39"/>
      <c r="J60" s="39"/>
      <c r="K60" s="39"/>
      <c r="L60" s="39"/>
      <c r="M60" s="39"/>
      <c r="N60" s="39"/>
      <c r="O60" s="39"/>
      <c r="P60" s="39"/>
      <c r="Q60" s="39"/>
      <c r="R60" s="39"/>
      <c r="S60" s="39"/>
      <c r="T60" s="39"/>
      <c r="U60" s="39"/>
      <c r="V60" s="61" t="s">
        <v>55</v>
      </c>
      <c r="W60" s="39"/>
      <c r="X60" s="39"/>
      <c r="Y60" s="39"/>
      <c r="Z60" s="39"/>
      <c r="AA60" s="39"/>
      <c r="AB60" s="39"/>
      <c r="AC60" s="39"/>
      <c r="AD60" s="39"/>
      <c r="AE60" s="39"/>
      <c r="AF60" s="39"/>
      <c r="AG60" s="39"/>
      <c r="AH60" s="61" t="s">
        <v>54</v>
      </c>
      <c r="AI60" s="39"/>
      <c r="AJ60" s="39"/>
      <c r="AK60" s="39"/>
      <c r="AL60" s="39"/>
      <c r="AM60" s="61" t="s">
        <v>55</v>
      </c>
      <c r="AN60" s="39"/>
      <c r="AO60" s="39"/>
      <c r="AP60" s="37"/>
      <c r="AQ60" s="37"/>
      <c r="AR60" s="41"/>
      <c r="BE60" s="35"/>
    </row>
    <row r="61">
      <c r="B61" s="18"/>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7"/>
    </row>
    <row r="62">
      <c r="B62" s="18"/>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7"/>
    </row>
    <row r="63">
      <c r="B63" s="18"/>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7"/>
    </row>
    <row r="64" s="2" customFormat="1">
      <c r="A64" s="35"/>
      <c r="B64" s="36"/>
      <c r="C64" s="37"/>
      <c r="D64" s="58" t="s">
        <v>56</v>
      </c>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58" t="s">
        <v>57</v>
      </c>
      <c r="AI64" s="62"/>
      <c r="AJ64" s="62"/>
      <c r="AK64" s="62"/>
      <c r="AL64" s="62"/>
      <c r="AM64" s="62"/>
      <c r="AN64" s="62"/>
      <c r="AO64" s="62"/>
      <c r="AP64" s="37"/>
      <c r="AQ64" s="37"/>
      <c r="AR64" s="41"/>
      <c r="BE64" s="35"/>
    </row>
    <row r="65">
      <c r="B65" s="18"/>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7"/>
    </row>
    <row r="66">
      <c r="B66" s="18"/>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7"/>
    </row>
    <row r="67">
      <c r="B67" s="18"/>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7"/>
    </row>
    <row r="68">
      <c r="B68" s="18"/>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7"/>
    </row>
    <row r="69">
      <c r="B69" s="18"/>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7"/>
    </row>
    <row r="70">
      <c r="B70" s="18"/>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7"/>
    </row>
    <row r="71">
      <c r="B71" s="18"/>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7"/>
    </row>
    <row r="72">
      <c r="B72" s="18"/>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7"/>
    </row>
    <row r="73">
      <c r="B73" s="18"/>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7"/>
    </row>
    <row r="74">
      <c r="B74" s="18"/>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7"/>
    </row>
    <row r="75" s="2" customFormat="1">
      <c r="A75" s="35"/>
      <c r="B75" s="36"/>
      <c r="C75" s="37"/>
      <c r="D75" s="61" t="s">
        <v>54</v>
      </c>
      <c r="E75" s="39"/>
      <c r="F75" s="39"/>
      <c r="G75" s="39"/>
      <c r="H75" s="39"/>
      <c r="I75" s="39"/>
      <c r="J75" s="39"/>
      <c r="K75" s="39"/>
      <c r="L75" s="39"/>
      <c r="M75" s="39"/>
      <c r="N75" s="39"/>
      <c r="O75" s="39"/>
      <c r="P75" s="39"/>
      <c r="Q75" s="39"/>
      <c r="R75" s="39"/>
      <c r="S75" s="39"/>
      <c r="T75" s="39"/>
      <c r="U75" s="39"/>
      <c r="V75" s="61" t="s">
        <v>55</v>
      </c>
      <c r="W75" s="39"/>
      <c r="X75" s="39"/>
      <c r="Y75" s="39"/>
      <c r="Z75" s="39"/>
      <c r="AA75" s="39"/>
      <c r="AB75" s="39"/>
      <c r="AC75" s="39"/>
      <c r="AD75" s="39"/>
      <c r="AE75" s="39"/>
      <c r="AF75" s="39"/>
      <c r="AG75" s="39"/>
      <c r="AH75" s="61" t="s">
        <v>54</v>
      </c>
      <c r="AI75" s="39"/>
      <c r="AJ75" s="39"/>
      <c r="AK75" s="39"/>
      <c r="AL75" s="39"/>
      <c r="AM75" s="61" t="s">
        <v>55</v>
      </c>
      <c r="AN75" s="39"/>
      <c r="AO75" s="39"/>
      <c r="AP75" s="37"/>
      <c r="AQ75" s="37"/>
      <c r="AR75" s="41"/>
      <c r="BE75" s="35"/>
    </row>
    <row r="76" s="2" customFormat="1">
      <c r="A76" s="35"/>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41"/>
      <c r="BE76" s="35"/>
    </row>
    <row r="77" s="2" customFormat="1" ht="6.96" customHeight="1">
      <c r="A77" s="35"/>
      <c r="B77" s="63"/>
      <c r="C77" s="64"/>
      <c r="D77" s="64"/>
      <c r="E77" s="64"/>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64"/>
      <c r="AL77" s="64"/>
      <c r="AM77" s="64"/>
      <c r="AN77" s="64"/>
      <c r="AO77" s="64"/>
      <c r="AP77" s="64"/>
      <c r="AQ77" s="64"/>
      <c r="AR77" s="41"/>
      <c r="BE77" s="35"/>
    </row>
    <row r="81" s="2" customFormat="1" ht="6.96" customHeight="1">
      <c r="A81" s="35"/>
      <c r="B81" s="65"/>
      <c r="C81" s="66"/>
      <c r="D81" s="66"/>
      <c r="E81" s="66"/>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c r="AK81" s="66"/>
      <c r="AL81" s="66"/>
      <c r="AM81" s="66"/>
      <c r="AN81" s="66"/>
      <c r="AO81" s="66"/>
      <c r="AP81" s="66"/>
      <c r="AQ81" s="66"/>
      <c r="AR81" s="41"/>
      <c r="BE81" s="35"/>
    </row>
    <row r="82" s="2" customFormat="1" ht="24.96" customHeight="1">
      <c r="A82" s="35"/>
      <c r="B82" s="36"/>
      <c r="C82" s="20" t="s">
        <v>58</v>
      </c>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41"/>
      <c r="BE82" s="35"/>
    </row>
    <row r="83" s="2" customFormat="1" ht="6.96" customHeight="1">
      <c r="A83" s="35"/>
      <c r="B83" s="36"/>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41"/>
      <c r="BE83" s="35"/>
    </row>
    <row r="84" s="4" customFormat="1" ht="12" customHeight="1">
      <c r="A84" s="4"/>
      <c r="B84" s="67"/>
      <c r="C84" s="29" t="s">
        <v>13</v>
      </c>
      <c r="D84" s="68"/>
      <c r="E84" s="68"/>
      <c r="F84" s="68"/>
      <c r="G84" s="68"/>
      <c r="H84" s="68"/>
      <c r="I84" s="68"/>
      <c r="J84" s="68"/>
      <c r="K84" s="68"/>
      <c r="L84" s="68" t="str">
        <f>K5</f>
        <v>03/2022</v>
      </c>
      <c r="M84" s="68"/>
      <c r="N84" s="68"/>
      <c r="O84" s="68"/>
      <c r="P84" s="68"/>
      <c r="Q84" s="68"/>
      <c r="R84" s="68"/>
      <c r="S84" s="68"/>
      <c r="T84" s="68"/>
      <c r="U84" s="68"/>
      <c r="V84" s="68"/>
      <c r="W84" s="68"/>
      <c r="X84" s="68"/>
      <c r="Y84" s="68"/>
      <c r="Z84" s="68"/>
      <c r="AA84" s="68"/>
      <c r="AB84" s="68"/>
      <c r="AC84" s="68"/>
      <c r="AD84" s="68"/>
      <c r="AE84" s="68"/>
      <c r="AF84" s="68"/>
      <c r="AG84" s="68"/>
      <c r="AH84" s="68"/>
      <c r="AI84" s="68"/>
      <c r="AJ84" s="68"/>
      <c r="AK84" s="68"/>
      <c r="AL84" s="68"/>
      <c r="AM84" s="68"/>
      <c r="AN84" s="68"/>
      <c r="AO84" s="68"/>
      <c r="AP84" s="68"/>
      <c r="AQ84" s="68"/>
      <c r="AR84" s="69"/>
      <c r="BE84" s="4"/>
    </row>
    <row r="85" s="5" customFormat="1" ht="36.96" customHeight="1">
      <c r="A85" s="5"/>
      <c r="B85" s="70"/>
      <c r="C85" s="71" t="s">
        <v>16</v>
      </c>
      <c r="D85" s="72"/>
      <c r="E85" s="72"/>
      <c r="F85" s="72"/>
      <c r="G85" s="72"/>
      <c r="H85" s="72"/>
      <c r="I85" s="72"/>
      <c r="J85" s="72"/>
      <c r="K85" s="72"/>
      <c r="L85" s="73" t="str">
        <f>K6</f>
        <v>Oprava úseku Nejdek - Nové Hamry</v>
      </c>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72"/>
      <c r="AL85" s="72"/>
      <c r="AM85" s="72"/>
      <c r="AN85" s="72"/>
      <c r="AO85" s="72"/>
      <c r="AP85" s="72"/>
      <c r="AQ85" s="72"/>
      <c r="AR85" s="74"/>
      <c r="BE85" s="5"/>
    </row>
    <row r="86" s="2" customFormat="1" ht="6.96" customHeight="1">
      <c r="A86" s="35"/>
      <c r="B86" s="36"/>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41"/>
      <c r="BE86" s="35"/>
    </row>
    <row r="87" s="2" customFormat="1" ht="12" customHeight="1">
      <c r="A87" s="35"/>
      <c r="B87" s="36"/>
      <c r="C87" s="29" t="s">
        <v>20</v>
      </c>
      <c r="D87" s="37"/>
      <c r="E87" s="37"/>
      <c r="F87" s="37"/>
      <c r="G87" s="37"/>
      <c r="H87" s="37"/>
      <c r="I87" s="37"/>
      <c r="J87" s="37"/>
      <c r="K87" s="37"/>
      <c r="L87" s="75" t="str">
        <f>IF(K8="","",K8)</f>
        <v xml:space="preserve"> </v>
      </c>
      <c r="M87" s="37"/>
      <c r="N87" s="37"/>
      <c r="O87" s="37"/>
      <c r="P87" s="37"/>
      <c r="Q87" s="37"/>
      <c r="R87" s="37"/>
      <c r="S87" s="37"/>
      <c r="T87" s="37"/>
      <c r="U87" s="37"/>
      <c r="V87" s="37"/>
      <c r="W87" s="37"/>
      <c r="X87" s="37"/>
      <c r="Y87" s="37"/>
      <c r="Z87" s="37"/>
      <c r="AA87" s="37"/>
      <c r="AB87" s="37"/>
      <c r="AC87" s="37"/>
      <c r="AD87" s="37"/>
      <c r="AE87" s="37"/>
      <c r="AF87" s="37"/>
      <c r="AG87" s="37"/>
      <c r="AH87" s="37"/>
      <c r="AI87" s="29" t="s">
        <v>22</v>
      </c>
      <c r="AJ87" s="37"/>
      <c r="AK87" s="37"/>
      <c r="AL87" s="37"/>
      <c r="AM87" s="76" t="str">
        <f>IF(AN8= "","",AN8)</f>
        <v>26. 9. 2022</v>
      </c>
      <c r="AN87" s="76"/>
      <c r="AO87" s="37"/>
      <c r="AP87" s="37"/>
      <c r="AQ87" s="37"/>
      <c r="AR87" s="41"/>
      <c r="BE87" s="35"/>
    </row>
    <row r="88" s="2" customFormat="1" ht="6.96" customHeight="1">
      <c r="A88" s="35"/>
      <c r="B88" s="36"/>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41"/>
      <c r="BE88" s="35"/>
    </row>
    <row r="89" s="2" customFormat="1" ht="15.15" customHeight="1">
      <c r="A89" s="35"/>
      <c r="B89" s="36"/>
      <c r="C89" s="29" t="s">
        <v>24</v>
      </c>
      <c r="D89" s="37"/>
      <c r="E89" s="37"/>
      <c r="F89" s="37"/>
      <c r="G89" s="37"/>
      <c r="H89" s="37"/>
      <c r="I89" s="37"/>
      <c r="J89" s="37"/>
      <c r="K89" s="37"/>
      <c r="L89" s="68" t="str">
        <f>IF(E11= "","",E11)</f>
        <v>Správa železnic, státní organizace</v>
      </c>
      <c r="M89" s="37"/>
      <c r="N89" s="37"/>
      <c r="O89" s="37"/>
      <c r="P89" s="37"/>
      <c r="Q89" s="37"/>
      <c r="R89" s="37"/>
      <c r="S89" s="37"/>
      <c r="T89" s="37"/>
      <c r="U89" s="37"/>
      <c r="V89" s="37"/>
      <c r="W89" s="37"/>
      <c r="X89" s="37"/>
      <c r="Y89" s="37"/>
      <c r="Z89" s="37"/>
      <c r="AA89" s="37"/>
      <c r="AB89" s="37"/>
      <c r="AC89" s="37"/>
      <c r="AD89" s="37"/>
      <c r="AE89" s="37"/>
      <c r="AF89" s="37"/>
      <c r="AG89" s="37"/>
      <c r="AH89" s="37"/>
      <c r="AI89" s="29" t="s">
        <v>32</v>
      </c>
      <c r="AJ89" s="37"/>
      <c r="AK89" s="37"/>
      <c r="AL89" s="37"/>
      <c r="AM89" s="77" t="str">
        <f>IF(E17="","",E17)</f>
        <v>Progi spol. s r.o.</v>
      </c>
      <c r="AN89" s="68"/>
      <c r="AO89" s="68"/>
      <c r="AP89" s="68"/>
      <c r="AQ89" s="37"/>
      <c r="AR89" s="41"/>
      <c r="AS89" s="78" t="s">
        <v>59</v>
      </c>
      <c r="AT89" s="79"/>
      <c r="AU89" s="80"/>
      <c r="AV89" s="80"/>
      <c r="AW89" s="80"/>
      <c r="AX89" s="80"/>
      <c r="AY89" s="80"/>
      <c r="AZ89" s="80"/>
      <c r="BA89" s="80"/>
      <c r="BB89" s="80"/>
      <c r="BC89" s="80"/>
      <c r="BD89" s="81"/>
      <c r="BE89" s="35"/>
    </row>
    <row r="90" s="2" customFormat="1" ht="15.15" customHeight="1">
      <c r="A90" s="35"/>
      <c r="B90" s="36"/>
      <c r="C90" s="29" t="s">
        <v>30</v>
      </c>
      <c r="D90" s="37"/>
      <c r="E90" s="37"/>
      <c r="F90" s="37"/>
      <c r="G90" s="37"/>
      <c r="H90" s="37"/>
      <c r="I90" s="37"/>
      <c r="J90" s="37"/>
      <c r="K90" s="37"/>
      <c r="L90" s="68" t="str">
        <f>IF(E14= "Vyplň údaj","",E14)</f>
        <v/>
      </c>
      <c r="M90" s="37"/>
      <c r="N90" s="37"/>
      <c r="O90" s="37"/>
      <c r="P90" s="37"/>
      <c r="Q90" s="37"/>
      <c r="R90" s="37"/>
      <c r="S90" s="37"/>
      <c r="T90" s="37"/>
      <c r="U90" s="37"/>
      <c r="V90" s="37"/>
      <c r="W90" s="37"/>
      <c r="X90" s="37"/>
      <c r="Y90" s="37"/>
      <c r="Z90" s="37"/>
      <c r="AA90" s="37"/>
      <c r="AB90" s="37"/>
      <c r="AC90" s="37"/>
      <c r="AD90" s="37"/>
      <c r="AE90" s="37"/>
      <c r="AF90" s="37"/>
      <c r="AG90" s="37"/>
      <c r="AH90" s="37"/>
      <c r="AI90" s="29" t="s">
        <v>36</v>
      </c>
      <c r="AJ90" s="37"/>
      <c r="AK90" s="37"/>
      <c r="AL90" s="37"/>
      <c r="AM90" s="77" t="str">
        <f>IF(E20="","",E20)</f>
        <v>Pavlína Liprtová</v>
      </c>
      <c r="AN90" s="68"/>
      <c r="AO90" s="68"/>
      <c r="AP90" s="68"/>
      <c r="AQ90" s="37"/>
      <c r="AR90" s="41"/>
      <c r="AS90" s="82"/>
      <c r="AT90" s="83"/>
      <c r="AU90" s="84"/>
      <c r="AV90" s="84"/>
      <c r="AW90" s="84"/>
      <c r="AX90" s="84"/>
      <c r="AY90" s="84"/>
      <c r="AZ90" s="84"/>
      <c r="BA90" s="84"/>
      <c r="BB90" s="84"/>
      <c r="BC90" s="84"/>
      <c r="BD90" s="85"/>
      <c r="BE90" s="35"/>
    </row>
    <row r="91" s="2" customFormat="1" ht="10.8" customHeight="1">
      <c r="A91" s="35"/>
      <c r="B91" s="36"/>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41"/>
      <c r="AS91" s="86"/>
      <c r="AT91" s="87"/>
      <c r="AU91" s="88"/>
      <c r="AV91" s="88"/>
      <c r="AW91" s="88"/>
      <c r="AX91" s="88"/>
      <c r="AY91" s="88"/>
      <c r="AZ91" s="88"/>
      <c r="BA91" s="88"/>
      <c r="BB91" s="88"/>
      <c r="BC91" s="88"/>
      <c r="BD91" s="89"/>
      <c r="BE91" s="35"/>
    </row>
    <row r="92" s="2" customFormat="1" ht="29.28" customHeight="1">
      <c r="A92" s="35"/>
      <c r="B92" s="36"/>
      <c r="C92" s="90" t="s">
        <v>60</v>
      </c>
      <c r="D92" s="91"/>
      <c r="E92" s="91"/>
      <c r="F92" s="91"/>
      <c r="G92" s="91"/>
      <c r="H92" s="92"/>
      <c r="I92" s="93" t="s">
        <v>61</v>
      </c>
      <c r="J92" s="91"/>
      <c r="K92" s="91"/>
      <c r="L92" s="91"/>
      <c r="M92" s="91"/>
      <c r="N92" s="91"/>
      <c r="O92" s="91"/>
      <c r="P92" s="91"/>
      <c r="Q92" s="91"/>
      <c r="R92" s="91"/>
      <c r="S92" s="91"/>
      <c r="T92" s="91"/>
      <c r="U92" s="91"/>
      <c r="V92" s="91"/>
      <c r="W92" s="91"/>
      <c r="X92" s="91"/>
      <c r="Y92" s="91"/>
      <c r="Z92" s="91"/>
      <c r="AA92" s="91"/>
      <c r="AB92" s="91"/>
      <c r="AC92" s="91"/>
      <c r="AD92" s="91"/>
      <c r="AE92" s="91"/>
      <c r="AF92" s="91"/>
      <c r="AG92" s="94" t="s">
        <v>62</v>
      </c>
      <c r="AH92" s="91"/>
      <c r="AI92" s="91"/>
      <c r="AJ92" s="91"/>
      <c r="AK92" s="91"/>
      <c r="AL92" s="91"/>
      <c r="AM92" s="91"/>
      <c r="AN92" s="93" t="s">
        <v>63</v>
      </c>
      <c r="AO92" s="91"/>
      <c r="AP92" s="95"/>
      <c r="AQ92" s="96" t="s">
        <v>64</v>
      </c>
      <c r="AR92" s="41"/>
      <c r="AS92" s="97" t="s">
        <v>65</v>
      </c>
      <c r="AT92" s="98" t="s">
        <v>66</v>
      </c>
      <c r="AU92" s="98" t="s">
        <v>67</v>
      </c>
      <c r="AV92" s="98" t="s">
        <v>68</v>
      </c>
      <c r="AW92" s="98" t="s">
        <v>69</v>
      </c>
      <c r="AX92" s="98" t="s">
        <v>70</v>
      </c>
      <c r="AY92" s="98" t="s">
        <v>71</v>
      </c>
      <c r="AZ92" s="98" t="s">
        <v>72</v>
      </c>
      <c r="BA92" s="98" t="s">
        <v>73</v>
      </c>
      <c r="BB92" s="98" t="s">
        <v>74</v>
      </c>
      <c r="BC92" s="98" t="s">
        <v>75</v>
      </c>
      <c r="BD92" s="99" t="s">
        <v>76</v>
      </c>
      <c r="BE92" s="35"/>
    </row>
    <row r="93" s="2" customFormat="1" ht="10.8" customHeight="1">
      <c r="A93" s="35"/>
      <c r="B93" s="36"/>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41"/>
      <c r="AS93" s="100"/>
      <c r="AT93" s="101"/>
      <c r="AU93" s="101"/>
      <c r="AV93" s="101"/>
      <c r="AW93" s="101"/>
      <c r="AX93" s="101"/>
      <c r="AY93" s="101"/>
      <c r="AZ93" s="101"/>
      <c r="BA93" s="101"/>
      <c r="BB93" s="101"/>
      <c r="BC93" s="101"/>
      <c r="BD93" s="102"/>
      <c r="BE93" s="35"/>
    </row>
    <row r="94" s="6" customFormat="1" ht="32.4" customHeight="1">
      <c r="A94" s="6"/>
      <c r="B94" s="103"/>
      <c r="C94" s="104" t="s">
        <v>77</v>
      </c>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6">
        <f>ROUND(AG95+AG112,2)</f>
        <v>0</v>
      </c>
      <c r="AH94" s="106"/>
      <c r="AI94" s="106"/>
      <c r="AJ94" s="106"/>
      <c r="AK94" s="106"/>
      <c r="AL94" s="106"/>
      <c r="AM94" s="106"/>
      <c r="AN94" s="107">
        <f>SUM(AG94,AT94)</f>
        <v>0</v>
      </c>
      <c r="AO94" s="107"/>
      <c r="AP94" s="107"/>
      <c r="AQ94" s="108" t="s">
        <v>1</v>
      </c>
      <c r="AR94" s="109"/>
      <c r="AS94" s="110">
        <f>ROUND(AS95+AS112,2)</f>
        <v>0</v>
      </c>
      <c r="AT94" s="111">
        <f>ROUND(SUM(AV94:AW94),2)</f>
        <v>0</v>
      </c>
      <c r="AU94" s="112">
        <f>ROUND(AU95+AU112,5)</f>
        <v>0</v>
      </c>
      <c r="AV94" s="111">
        <f>ROUND(AZ94*L29,2)</f>
        <v>0</v>
      </c>
      <c r="AW94" s="111">
        <f>ROUND(BA94*L30,2)</f>
        <v>0</v>
      </c>
      <c r="AX94" s="111">
        <f>ROUND(BB94*L29,2)</f>
        <v>0</v>
      </c>
      <c r="AY94" s="111">
        <f>ROUND(BC94*L30,2)</f>
        <v>0</v>
      </c>
      <c r="AZ94" s="111">
        <f>ROUND(AZ95+AZ112,2)</f>
        <v>0</v>
      </c>
      <c r="BA94" s="111">
        <f>ROUND(BA95+BA112,2)</f>
        <v>0</v>
      </c>
      <c r="BB94" s="111">
        <f>ROUND(BB95+BB112,2)</f>
        <v>0</v>
      </c>
      <c r="BC94" s="111">
        <f>ROUND(BC95+BC112,2)</f>
        <v>0</v>
      </c>
      <c r="BD94" s="113">
        <f>ROUND(BD95+BD112,2)</f>
        <v>0</v>
      </c>
      <c r="BE94" s="6"/>
      <c r="BS94" s="114" t="s">
        <v>78</v>
      </c>
      <c r="BT94" s="114" t="s">
        <v>79</v>
      </c>
      <c r="BU94" s="115" t="s">
        <v>80</v>
      </c>
      <c r="BV94" s="114" t="s">
        <v>81</v>
      </c>
      <c r="BW94" s="114" t="s">
        <v>5</v>
      </c>
      <c r="BX94" s="114" t="s">
        <v>82</v>
      </c>
      <c r="CL94" s="114" t="s">
        <v>1</v>
      </c>
    </row>
    <row r="95" s="7" customFormat="1" ht="16.5" customHeight="1">
      <c r="A95" s="7"/>
      <c r="B95" s="116"/>
      <c r="C95" s="117"/>
      <c r="D95" s="118" t="s">
        <v>83</v>
      </c>
      <c r="E95" s="118"/>
      <c r="F95" s="118"/>
      <c r="G95" s="118"/>
      <c r="H95" s="118"/>
      <c r="I95" s="119"/>
      <c r="J95" s="118" t="s">
        <v>84</v>
      </c>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20">
        <f>ROUND(AG96+AG104+AG106+AG108+AG109+AG111,2)</f>
        <v>0</v>
      </c>
      <c r="AH95" s="119"/>
      <c r="AI95" s="119"/>
      <c r="AJ95" s="119"/>
      <c r="AK95" s="119"/>
      <c r="AL95" s="119"/>
      <c r="AM95" s="119"/>
      <c r="AN95" s="121">
        <f>SUM(AG95,AT95)</f>
        <v>0</v>
      </c>
      <c r="AO95" s="119"/>
      <c r="AP95" s="119"/>
      <c r="AQ95" s="122" t="s">
        <v>85</v>
      </c>
      <c r="AR95" s="123"/>
      <c r="AS95" s="124">
        <f>ROUND(AS96+AS104+AS106+AS108+AS109+AS111,2)</f>
        <v>0</v>
      </c>
      <c r="AT95" s="125">
        <f>ROUND(SUM(AV95:AW95),2)</f>
        <v>0</v>
      </c>
      <c r="AU95" s="126">
        <f>ROUND(AU96+AU104+AU106+AU108+AU109+AU111,5)</f>
        <v>0</v>
      </c>
      <c r="AV95" s="125">
        <f>ROUND(AZ95*L29,2)</f>
        <v>0</v>
      </c>
      <c r="AW95" s="125">
        <f>ROUND(BA95*L30,2)</f>
        <v>0</v>
      </c>
      <c r="AX95" s="125">
        <f>ROUND(BB95*L29,2)</f>
        <v>0</v>
      </c>
      <c r="AY95" s="125">
        <f>ROUND(BC95*L30,2)</f>
        <v>0</v>
      </c>
      <c r="AZ95" s="125">
        <f>ROUND(AZ96+AZ104+AZ106+AZ108+AZ109+AZ111,2)</f>
        <v>0</v>
      </c>
      <c r="BA95" s="125">
        <f>ROUND(BA96+BA104+BA106+BA108+BA109+BA111,2)</f>
        <v>0</v>
      </c>
      <c r="BB95" s="125">
        <f>ROUND(BB96+BB104+BB106+BB108+BB109+BB111,2)</f>
        <v>0</v>
      </c>
      <c r="BC95" s="125">
        <f>ROUND(BC96+BC104+BC106+BC108+BC109+BC111,2)</f>
        <v>0</v>
      </c>
      <c r="BD95" s="127">
        <f>ROUND(BD96+BD104+BD106+BD108+BD109+BD111,2)</f>
        <v>0</v>
      </c>
      <c r="BE95" s="7"/>
      <c r="BS95" s="128" t="s">
        <v>78</v>
      </c>
      <c r="BT95" s="128" t="s">
        <v>86</v>
      </c>
      <c r="BU95" s="128" t="s">
        <v>80</v>
      </c>
      <c r="BV95" s="128" t="s">
        <v>81</v>
      </c>
      <c r="BW95" s="128" t="s">
        <v>87</v>
      </c>
      <c r="BX95" s="128" t="s">
        <v>5</v>
      </c>
      <c r="CL95" s="128" t="s">
        <v>1</v>
      </c>
      <c r="CM95" s="128" t="s">
        <v>88</v>
      </c>
    </row>
    <row r="96" s="4" customFormat="1" ht="16.5" customHeight="1">
      <c r="A96" s="4"/>
      <c r="B96" s="67"/>
      <c r="C96" s="129"/>
      <c r="D96" s="129"/>
      <c r="E96" s="130" t="s">
        <v>89</v>
      </c>
      <c r="F96" s="130"/>
      <c r="G96" s="130"/>
      <c r="H96" s="130"/>
      <c r="I96" s="130"/>
      <c r="J96" s="129"/>
      <c r="K96" s="130" t="s">
        <v>90</v>
      </c>
      <c r="L96" s="130"/>
      <c r="M96" s="130"/>
      <c r="N96" s="130"/>
      <c r="O96" s="130"/>
      <c r="P96" s="130"/>
      <c r="Q96" s="130"/>
      <c r="R96" s="130"/>
      <c r="S96" s="130"/>
      <c r="T96" s="130"/>
      <c r="U96" s="130"/>
      <c r="V96" s="130"/>
      <c r="W96" s="130"/>
      <c r="X96" s="130"/>
      <c r="Y96" s="130"/>
      <c r="Z96" s="130"/>
      <c r="AA96" s="130"/>
      <c r="AB96" s="130"/>
      <c r="AC96" s="130"/>
      <c r="AD96" s="130"/>
      <c r="AE96" s="130"/>
      <c r="AF96" s="130"/>
      <c r="AG96" s="131">
        <f>ROUND(AG97+AG98+SUM(AG101:AG103),2)</f>
        <v>0</v>
      </c>
      <c r="AH96" s="129"/>
      <c r="AI96" s="129"/>
      <c r="AJ96" s="129"/>
      <c r="AK96" s="129"/>
      <c r="AL96" s="129"/>
      <c r="AM96" s="129"/>
      <c r="AN96" s="132">
        <f>SUM(AG96,AT96)</f>
        <v>0</v>
      </c>
      <c r="AO96" s="129"/>
      <c r="AP96" s="129"/>
      <c r="AQ96" s="133" t="s">
        <v>91</v>
      </c>
      <c r="AR96" s="69"/>
      <c r="AS96" s="134">
        <f>ROUND(AS97+AS98+SUM(AS101:AS103),2)</f>
        <v>0</v>
      </c>
      <c r="AT96" s="135">
        <f>ROUND(SUM(AV96:AW96),2)</f>
        <v>0</v>
      </c>
      <c r="AU96" s="136">
        <f>ROUND(AU97+AU98+SUM(AU101:AU103),5)</f>
        <v>0</v>
      </c>
      <c r="AV96" s="135">
        <f>ROUND(AZ96*L29,2)</f>
        <v>0</v>
      </c>
      <c r="AW96" s="135">
        <f>ROUND(BA96*L30,2)</f>
        <v>0</v>
      </c>
      <c r="AX96" s="135">
        <f>ROUND(BB96*L29,2)</f>
        <v>0</v>
      </c>
      <c r="AY96" s="135">
        <f>ROUND(BC96*L30,2)</f>
        <v>0</v>
      </c>
      <c r="AZ96" s="135">
        <f>ROUND(AZ97+AZ98+SUM(AZ101:AZ103),2)</f>
        <v>0</v>
      </c>
      <c r="BA96" s="135">
        <f>ROUND(BA97+BA98+SUM(BA101:BA103),2)</f>
        <v>0</v>
      </c>
      <c r="BB96" s="135">
        <f>ROUND(BB97+BB98+SUM(BB101:BB103),2)</f>
        <v>0</v>
      </c>
      <c r="BC96" s="135">
        <f>ROUND(BC97+BC98+SUM(BC101:BC103),2)</f>
        <v>0</v>
      </c>
      <c r="BD96" s="137">
        <f>ROUND(BD97+BD98+SUM(BD101:BD103),2)</f>
        <v>0</v>
      </c>
      <c r="BE96" s="4"/>
      <c r="BS96" s="138" t="s">
        <v>78</v>
      </c>
      <c r="BT96" s="138" t="s">
        <v>88</v>
      </c>
      <c r="BU96" s="138" t="s">
        <v>80</v>
      </c>
      <c r="BV96" s="138" t="s">
        <v>81</v>
      </c>
      <c r="BW96" s="138" t="s">
        <v>92</v>
      </c>
      <c r="BX96" s="138" t="s">
        <v>87</v>
      </c>
      <c r="CL96" s="138" t="s">
        <v>1</v>
      </c>
    </row>
    <row r="97" s="4" customFormat="1" ht="23.25" customHeight="1">
      <c r="A97" s="139" t="s">
        <v>93</v>
      </c>
      <c r="B97" s="67"/>
      <c r="C97" s="129"/>
      <c r="D97" s="129"/>
      <c r="E97" s="129"/>
      <c r="F97" s="130" t="s">
        <v>94</v>
      </c>
      <c r="G97" s="130"/>
      <c r="H97" s="130"/>
      <c r="I97" s="130"/>
      <c r="J97" s="130"/>
      <c r="K97" s="129"/>
      <c r="L97" s="130" t="s">
        <v>95</v>
      </c>
      <c r="M97" s="130"/>
      <c r="N97" s="130"/>
      <c r="O97" s="130"/>
      <c r="P97" s="130"/>
      <c r="Q97" s="130"/>
      <c r="R97" s="130"/>
      <c r="S97" s="130"/>
      <c r="T97" s="130"/>
      <c r="U97" s="130"/>
      <c r="V97" s="130"/>
      <c r="W97" s="130"/>
      <c r="X97" s="130"/>
      <c r="Y97" s="130"/>
      <c r="Z97" s="130"/>
      <c r="AA97" s="130"/>
      <c r="AB97" s="130"/>
      <c r="AC97" s="130"/>
      <c r="AD97" s="130"/>
      <c r="AE97" s="130"/>
      <c r="AF97" s="130"/>
      <c r="AG97" s="132">
        <f>'SO 10-10-01 - Nejdek (mim...'!J34</f>
        <v>0</v>
      </c>
      <c r="AH97" s="129"/>
      <c r="AI97" s="129"/>
      <c r="AJ97" s="129"/>
      <c r="AK97" s="129"/>
      <c r="AL97" s="129"/>
      <c r="AM97" s="129"/>
      <c r="AN97" s="132">
        <f>SUM(AG97,AT97)</f>
        <v>0</v>
      </c>
      <c r="AO97" s="129"/>
      <c r="AP97" s="129"/>
      <c r="AQ97" s="133" t="s">
        <v>91</v>
      </c>
      <c r="AR97" s="69"/>
      <c r="AS97" s="134">
        <v>0</v>
      </c>
      <c r="AT97" s="135">
        <f>ROUND(SUM(AV97:AW97),2)</f>
        <v>0</v>
      </c>
      <c r="AU97" s="136">
        <f>'SO 10-10-01 - Nejdek (mim...'!P127</f>
        <v>0</v>
      </c>
      <c r="AV97" s="135">
        <f>'SO 10-10-01 - Nejdek (mim...'!J37</f>
        <v>0</v>
      </c>
      <c r="AW97" s="135">
        <f>'SO 10-10-01 - Nejdek (mim...'!J38</f>
        <v>0</v>
      </c>
      <c r="AX97" s="135">
        <f>'SO 10-10-01 - Nejdek (mim...'!J39</f>
        <v>0</v>
      </c>
      <c r="AY97" s="135">
        <f>'SO 10-10-01 - Nejdek (mim...'!J40</f>
        <v>0</v>
      </c>
      <c r="AZ97" s="135">
        <f>'SO 10-10-01 - Nejdek (mim...'!F37</f>
        <v>0</v>
      </c>
      <c r="BA97" s="135">
        <f>'SO 10-10-01 - Nejdek (mim...'!F38</f>
        <v>0</v>
      </c>
      <c r="BB97" s="135">
        <f>'SO 10-10-01 - Nejdek (mim...'!F39</f>
        <v>0</v>
      </c>
      <c r="BC97" s="135">
        <f>'SO 10-10-01 - Nejdek (mim...'!F40</f>
        <v>0</v>
      </c>
      <c r="BD97" s="137">
        <f>'SO 10-10-01 - Nejdek (mim...'!F41</f>
        <v>0</v>
      </c>
      <c r="BE97" s="4"/>
      <c r="BT97" s="138" t="s">
        <v>96</v>
      </c>
      <c r="BV97" s="138" t="s">
        <v>81</v>
      </c>
      <c r="BW97" s="138" t="s">
        <v>97</v>
      </c>
      <c r="BX97" s="138" t="s">
        <v>92</v>
      </c>
      <c r="CL97" s="138" t="s">
        <v>1</v>
      </c>
    </row>
    <row r="98" s="4" customFormat="1" ht="23.25" customHeight="1">
      <c r="A98" s="4"/>
      <c r="B98" s="67"/>
      <c r="C98" s="129"/>
      <c r="D98" s="129"/>
      <c r="E98" s="129"/>
      <c r="F98" s="130" t="s">
        <v>98</v>
      </c>
      <c r="G98" s="130"/>
      <c r="H98" s="130"/>
      <c r="I98" s="130"/>
      <c r="J98" s="130"/>
      <c r="K98" s="129"/>
      <c r="L98" s="130" t="s">
        <v>99</v>
      </c>
      <c r="M98" s="130"/>
      <c r="N98" s="130"/>
      <c r="O98" s="130"/>
      <c r="P98" s="130"/>
      <c r="Q98" s="130"/>
      <c r="R98" s="130"/>
      <c r="S98" s="130"/>
      <c r="T98" s="130"/>
      <c r="U98" s="130"/>
      <c r="V98" s="130"/>
      <c r="W98" s="130"/>
      <c r="X98" s="130"/>
      <c r="Y98" s="130"/>
      <c r="Z98" s="130"/>
      <c r="AA98" s="130"/>
      <c r="AB98" s="130"/>
      <c r="AC98" s="130"/>
      <c r="AD98" s="130"/>
      <c r="AE98" s="130"/>
      <c r="AF98" s="130"/>
      <c r="AG98" s="131">
        <f>ROUND(SUM(AG99:AG100),2)</f>
        <v>0</v>
      </c>
      <c r="AH98" s="129"/>
      <c r="AI98" s="129"/>
      <c r="AJ98" s="129"/>
      <c r="AK98" s="129"/>
      <c r="AL98" s="129"/>
      <c r="AM98" s="129"/>
      <c r="AN98" s="132">
        <f>SUM(AG98,AT98)</f>
        <v>0</v>
      </c>
      <c r="AO98" s="129"/>
      <c r="AP98" s="129"/>
      <c r="AQ98" s="133" t="s">
        <v>91</v>
      </c>
      <c r="AR98" s="69"/>
      <c r="AS98" s="134">
        <f>ROUND(SUM(AS99:AS100),2)</f>
        <v>0</v>
      </c>
      <c r="AT98" s="135">
        <f>ROUND(SUM(AV98:AW98),2)</f>
        <v>0</v>
      </c>
      <c r="AU98" s="136">
        <f>ROUND(SUM(AU99:AU100),5)</f>
        <v>0</v>
      </c>
      <c r="AV98" s="135">
        <f>ROUND(AZ98*L29,2)</f>
        <v>0</v>
      </c>
      <c r="AW98" s="135">
        <f>ROUND(BA98*L30,2)</f>
        <v>0</v>
      </c>
      <c r="AX98" s="135">
        <f>ROUND(BB98*L29,2)</f>
        <v>0</v>
      </c>
      <c r="AY98" s="135">
        <f>ROUND(BC98*L30,2)</f>
        <v>0</v>
      </c>
      <c r="AZ98" s="135">
        <f>ROUND(SUM(AZ99:AZ100),2)</f>
        <v>0</v>
      </c>
      <c r="BA98" s="135">
        <f>ROUND(SUM(BA99:BA100),2)</f>
        <v>0</v>
      </c>
      <c r="BB98" s="135">
        <f>ROUND(SUM(BB99:BB100),2)</f>
        <v>0</v>
      </c>
      <c r="BC98" s="135">
        <f>ROUND(SUM(BC99:BC100),2)</f>
        <v>0</v>
      </c>
      <c r="BD98" s="137">
        <f>ROUND(SUM(BD99:BD100),2)</f>
        <v>0</v>
      </c>
      <c r="BE98" s="4"/>
      <c r="BS98" s="138" t="s">
        <v>78</v>
      </c>
      <c r="BT98" s="138" t="s">
        <v>96</v>
      </c>
      <c r="BV98" s="138" t="s">
        <v>81</v>
      </c>
      <c r="BW98" s="138" t="s">
        <v>100</v>
      </c>
      <c r="BX98" s="138" t="s">
        <v>92</v>
      </c>
      <c r="CL98" s="138" t="s">
        <v>1</v>
      </c>
    </row>
    <row r="99" s="4" customFormat="1" ht="23.25" customHeight="1">
      <c r="A99" s="139" t="s">
        <v>93</v>
      </c>
      <c r="B99" s="67"/>
      <c r="C99" s="129"/>
      <c r="D99" s="129"/>
      <c r="E99" s="129"/>
      <c r="F99" s="129"/>
      <c r="G99" s="130" t="s">
        <v>98</v>
      </c>
      <c r="H99" s="130"/>
      <c r="I99" s="130"/>
      <c r="J99" s="130"/>
      <c r="K99" s="130"/>
      <c r="L99" s="129"/>
      <c r="M99" s="130" t="s">
        <v>99</v>
      </c>
      <c r="N99" s="130"/>
      <c r="O99" s="130"/>
      <c r="P99" s="130"/>
      <c r="Q99" s="130"/>
      <c r="R99" s="130"/>
      <c r="S99" s="130"/>
      <c r="T99" s="130"/>
      <c r="U99" s="130"/>
      <c r="V99" s="130"/>
      <c r="W99" s="130"/>
      <c r="X99" s="130"/>
      <c r="Y99" s="130"/>
      <c r="Z99" s="130"/>
      <c r="AA99" s="130"/>
      <c r="AB99" s="130"/>
      <c r="AC99" s="130"/>
      <c r="AD99" s="130"/>
      <c r="AE99" s="130"/>
      <c r="AF99" s="130"/>
      <c r="AG99" s="132">
        <f>'SO 10-11-01 - Nejdek (mim...'!J34</f>
        <v>0</v>
      </c>
      <c r="AH99" s="129"/>
      <c r="AI99" s="129"/>
      <c r="AJ99" s="129"/>
      <c r="AK99" s="129"/>
      <c r="AL99" s="129"/>
      <c r="AM99" s="129"/>
      <c r="AN99" s="132">
        <f>SUM(AG99,AT99)</f>
        <v>0</v>
      </c>
      <c r="AO99" s="129"/>
      <c r="AP99" s="129"/>
      <c r="AQ99" s="133" t="s">
        <v>91</v>
      </c>
      <c r="AR99" s="69"/>
      <c r="AS99" s="134">
        <v>0</v>
      </c>
      <c r="AT99" s="135">
        <f>ROUND(SUM(AV99:AW99),2)</f>
        <v>0</v>
      </c>
      <c r="AU99" s="136">
        <f>'SO 10-11-01 - Nejdek (mim...'!P128</f>
        <v>0</v>
      </c>
      <c r="AV99" s="135">
        <f>'SO 10-11-01 - Nejdek (mim...'!J37</f>
        <v>0</v>
      </c>
      <c r="AW99" s="135">
        <f>'SO 10-11-01 - Nejdek (mim...'!J38</f>
        <v>0</v>
      </c>
      <c r="AX99" s="135">
        <f>'SO 10-11-01 - Nejdek (mim...'!J39</f>
        <v>0</v>
      </c>
      <c r="AY99" s="135">
        <f>'SO 10-11-01 - Nejdek (mim...'!J40</f>
        <v>0</v>
      </c>
      <c r="AZ99" s="135">
        <f>'SO 10-11-01 - Nejdek (mim...'!F37</f>
        <v>0</v>
      </c>
      <c r="BA99" s="135">
        <f>'SO 10-11-01 - Nejdek (mim...'!F38</f>
        <v>0</v>
      </c>
      <c r="BB99" s="135">
        <f>'SO 10-11-01 - Nejdek (mim...'!F39</f>
        <v>0</v>
      </c>
      <c r="BC99" s="135">
        <f>'SO 10-11-01 - Nejdek (mim...'!F40</f>
        <v>0</v>
      </c>
      <c r="BD99" s="137">
        <f>'SO 10-11-01 - Nejdek (mim...'!F41</f>
        <v>0</v>
      </c>
      <c r="BE99" s="4"/>
      <c r="BT99" s="138" t="s">
        <v>101</v>
      </c>
      <c r="BU99" s="138" t="s">
        <v>102</v>
      </c>
      <c r="BV99" s="138" t="s">
        <v>81</v>
      </c>
      <c r="BW99" s="138" t="s">
        <v>100</v>
      </c>
      <c r="BX99" s="138" t="s">
        <v>92</v>
      </c>
      <c r="CL99" s="138" t="s">
        <v>1</v>
      </c>
    </row>
    <row r="100" s="4" customFormat="1" ht="23.25" customHeight="1">
      <c r="A100" s="139" t="s">
        <v>93</v>
      </c>
      <c r="B100" s="67"/>
      <c r="C100" s="129"/>
      <c r="D100" s="129"/>
      <c r="E100" s="129"/>
      <c r="F100" s="129"/>
      <c r="G100" s="130" t="s">
        <v>103</v>
      </c>
      <c r="H100" s="130"/>
      <c r="I100" s="130"/>
      <c r="J100" s="130"/>
      <c r="K100" s="130"/>
      <c r="L100" s="129"/>
      <c r="M100" s="130" t="s">
        <v>104</v>
      </c>
      <c r="N100" s="130"/>
      <c r="O100" s="130"/>
      <c r="P100" s="130"/>
      <c r="Q100" s="130"/>
      <c r="R100" s="130"/>
      <c r="S100" s="130"/>
      <c r="T100" s="130"/>
      <c r="U100" s="130"/>
      <c r="V100" s="130"/>
      <c r="W100" s="130"/>
      <c r="X100" s="130"/>
      <c r="Y100" s="130"/>
      <c r="Z100" s="130"/>
      <c r="AA100" s="130"/>
      <c r="AB100" s="130"/>
      <c r="AC100" s="130"/>
      <c r="AD100" s="130"/>
      <c r="AE100" s="130"/>
      <c r="AF100" s="130"/>
      <c r="AG100" s="132">
        <f>'SO 10-11-01.1 - Nejdek (m...'!J34</f>
        <v>0</v>
      </c>
      <c r="AH100" s="129"/>
      <c r="AI100" s="129"/>
      <c r="AJ100" s="129"/>
      <c r="AK100" s="129"/>
      <c r="AL100" s="129"/>
      <c r="AM100" s="129"/>
      <c r="AN100" s="132">
        <f>SUM(AG100,AT100)</f>
        <v>0</v>
      </c>
      <c r="AO100" s="129"/>
      <c r="AP100" s="129"/>
      <c r="AQ100" s="133" t="s">
        <v>91</v>
      </c>
      <c r="AR100" s="69"/>
      <c r="AS100" s="134">
        <v>0</v>
      </c>
      <c r="AT100" s="135">
        <f>ROUND(SUM(AV100:AW100),2)</f>
        <v>0</v>
      </c>
      <c r="AU100" s="136">
        <f>'SO 10-11-01.1 - Nejdek (m...'!P129</f>
        <v>0</v>
      </c>
      <c r="AV100" s="135">
        <f>'SO 10-11-01.1 - Nejdek (m...'!J37</f>
        <v>0</v>
      </c>
      <c r="AW100" s="135">
        <f>'SO 10-11-01.1 - Nejdek (m...'!J38</f>
        <v>0</v>
      </c>
      <c r="AX100" s="135">
        <f>'SO 10-11-01.1 - Nejdek (m...'!J39</f>
        <v>0</v>
      </c>
      <c r="AY100" s="135">
        <f>'SO 10-11-01.1 - Nejdek (m...'!J40</f>
        <v>0</v>
      </c>
      <c r="AZ100" s="135">
        <f>'SO 10-11-01.1 - Nejdek (m...'!F37</f>
        <v>0</v>
      </c>
      <c r="BA100" s="135">
        <f>'SO 10-11-01.1 - Nejdek (m...'!F38</f>
        <v>0</v>
      </c>
      <c r="BB100" s="135">
        <f>'SO 10-11-01.1 - Nejdek (m...'!F39</f>
        <v>0</v>
      </c>
      <c r="BC100" s="135">
        <f>'SO 10-11-01.1 - Nejdek (m...'!F40</f>
        <v>0</v>
      </c>
      <c r="BD100" s="137">
        <f>'SO 10-11-01.1 - Nejdek (m...'!F41</f>
        <v>0</v>
      </c>
      <c r="BE100" s="4"/>
      <c r="BT100" s="138" t="s">
        <v>101</v>
      </c>
      <c r="BV100" s="138" t="s">
        <v>81</v>
      </c>
      <c r="BW100" s="138" t="s">
        <v>105</v>
      </c>
      <c r="BX100" s="138" t="s">
        <v>100</v>
      </c>
      <c r="CL100" s="138" t="s">
        <v>1</v>
      </c>
    </row>
    <row r="101" s="4" customFormat="1" ht="23.25" customHeight="1">
      <c r="A101" s="139" t="s">
        <v>93</v>
      </c>
      <c r="B101" s="67"/>
      <c r="C101" s="129"/>
      <c r="D101" s="129"/>
      <c r="E101" s="129"/>
      <c r="F101" s="130" t="s">
        <v>106</v>
      </c>
      <c r="G101" s="130"/>
      <c r="H101" s="130"/>
      <c r="I101" s="130"/>
      <c r="J101" s="130"/>
      <c r="K101" s="129"/>
      <c r="L101" s="130" t="s">
        <v>107</v>
      </c>
      <c r="M101" s="130"/>
      <c r="N101" s="130"/>
      <c r="O101" s="130"/>
      <c r="P101" s="130"/>
      <c r="Q101" s="130"/>
      <c r="R101" s="130"/>
      <c r="S101" s="130"/>
      <c r="T101" s="130"/>
      <c r="U101" s="130"/>
      <c r="V101" s="130"/>
      <c r="W101" s="130"/>
      <c r="X101" s="130"/>
      <c r="Y101" s="130"/>
      <c r="Z101" s="130"/>
      <c r="AA101" s="130"/>
      <c r="AB101" s="130"/>
      <c r="AC101" s="130"/>
      <c r="AD101" s="130"/>
      <c r="AE101" s="130"/>
      <c r="AF101" s="130"/>
      <c r="AG101" s="132">
        <f>'SO 20-10-01 - dD3 Nové Ha...'!J34</f>
        <v>0</v>
      </c>
      <c r="AH101" s="129"/>
      <c r="AI101" s="129"/>
      <c r="AJ101" s="129"/>
      <c r="AK101" s="129"/>
      <c r="AL101" s="129"/>
      <c r="AM101" s="129"/>
      <c r="AN101" s="132">
        <f>SUM(AG101,AT101)</f>
        <v>0</v>
      </c>
      <c r="AO101" s="129"/>
      <c r="AP101" s="129"/>
      <c r="AQ101" s="133" t="s">
        <v>91</v>
      </c>
      <c r="AR101" s="69"/>
      <c r="AS101" s="134">
        <v>0</v>
      </c>
      <c r="AT101" s="135">
        <f>ROUND(SUM(AV101:AW101),2)</f>
        <v>0</v>
      </c>
      <c r="AU101" s="136">
        <f>'SO 20-10-01 - dD3 Nové Ha...'!P127</f>
        <v>0</v>
      </c>
      <c r="AV101" s="135">
        <f>'SO 20-10-01 - dD3 Nové Ha...'!J37</f>
        <v>0</v>
      </c>
      <c r="AW101" s="135">
        <f>'SO 20-10-01 - dD3 Nové Ha...'!J38</f>
        <v>0</v>
      </c>
      <c r="AX101" s="135">
        <f>'SO 20-10-01 - dD3 Nové Ha...'!J39</f>
        <v>0</v>
      </c>
      <c r="AY101" s="135">
        <f>'SO 20-10-01 - dD3 Nové Ha...'!J40</f>
        <v>0</v>
      </c>
      <c r="AZ101" s="135">
        <f>'SO 20-10-01 - dD3 Nové Ha...'!F37</f>
        <v>0</v>
      </c>
      <c r="BA101" s="135">
        <f>'SO 20-10-01 - dD3 Nové Ha...'!F38</f>
        <v>0</v>
      </c>
      <c r="BB101" s="135">
        <f>'SO 20-10-01 - dD3 Nové Ha...'!F39</f>
        <v>0</v>
      </c>
      <c r="BC101" s="135">
        <f>'SO 20-10-01 - dD3 Nové Ha...'!F40</f>
        <v>0</v>
      </c>
      <c r="BD101" s="137">
        <f>'SO 20-10-01 - dD3 Nové Ha...'!F41</f>
        <v>0</v>
      </c>
      <c r="BE101" s="4"/>
      <c r="BT101" s="138" t="s">
        <v>96</v>
      </c>
      <c r="BV101" s="138" t="s">
        <v>81</v>
      </c>
      <c r="BW101" s="138" t="s">
        <v>108</v>
      </c>
      <c r="BX101" s="138" t="s">
        <v>92</v>
      </c>
      <c r="CL101" s="138" t="s">
        <v>1</v>
      </c>
    </row>
    <row r="102" s="4" customFormat="1" ht="23.25" customHeight="1">
      <c r="A102" s="139" t="s">
        <v>93</v>
      </c>
      <c r="B102" s="67"/>
      <c r="C102" s="129"/>
      <c r="D102" s="129"/>
      <c r="E102" s="129"/>
      <c r="F102" s="130" t="s">
        <v>109</v>
      </c>
      <c r="G102" s="130"/>
      <c r="H102" s="130"/>
      <c r="I102" s="130"/>
      <c r="J102" s="130"/>
      <c r="K102" s="129"/>
      <c r="L102" s="130" t="s">
        <v>110</v>
      </c>
      <c r="M102" s="130"/>
      <c r="N102" s="130"/>
      <c r="O102" s="130"/>
      <c r="P102" s="130"/>
      <c r="Q102" s="130"/>
      <c r="R102" s="130"/>
      <c r="S102" s="130"/>
      <c r="T102" s="130"/>
      <c r="U102" s="130"/>
      <c r="V102" s="130"/>
      <c r="W102" s="130"/>
      <c r="X102" s="130"/>
      <c r="Y102" s="130"/>
      <c r="Z102" s="130"/>
      <c r="AA102" s="130"/>
      <c r="AB102" s="130"/>
      <c r="AC102" s="130"/>
      <c r="AD102" s="130"/>
      <c r="AE102" s="130"/>
      <c r="AF102" s="130"/>
      <c r="AG102" s="132">
        <f>'SO 90-14-01 - Nejdek (mim...'!J34</f>
        <v>0</v>
      </c>
      <c r="AH102" s="129"/>
      <c r="AI102" s="129"/>
      <c r="AJ102" s="129"/>
      <c r="AK102" s="129"/>
      <c r="AL102" s="129"/>
      <c r="AM102" s="129"/>
      <c r="AN102" s="132">
        <f>SUM(AG102,AT102)</f>
        <v>0</v>
      </c>
      <c r="AO102" s="129"/>
      <c r="AP102" s="129"/>
      <c r="AQ102" s="133" t="s">
        <v>91</v>
      </c>
      <c r="AR102" s="69"/>
      <c r="AS102" s="134">
        <v>0</v>
      </c>
      <c r="AT102" s="135">
        <f>ROUND(SUM(AV102:AW102),2)</f>
        <v>0</v>
      </c>
      <c r="AU102" s="136">
        <f>'SO 90-14-01 - Nejdek (mim...'!P127</f>
        <v>0</v>
      </c>
      <c r="AV102" s="135">
        <f>'SO 90-14-01 - Nejdek (mim...'!J37</f>
        <v>0</v>
      </c>
      <c r="AW102" s="135">
        <f>'SO 90-14-01 - Nejdek (mim...'!J38</f>
        <v>0</v>
      </c>
      <c r="AX102" s="135">
        <f>'SO 90-14-01 - Nejdek (mim...'!J39</f>
        <v>0</v>
      </c>
      <c r="AY102" s="135">
        <f>'SO 90-14-01 - Nejdek (mim...'!J40</f>
        <v>0</v>
      </c>
      <c r="AZ102" s="135">
        <f>'SO 90-14-01 - Nejdek (mim...'!F37</f>
        <v>0</v>
      </c>
      <c r="BA102" s="135">
        <f>'SO 90-14-01 - Nejdek (mim...'!F38</f>
        <v>0</v>
      </c>
      <c r="BB102" s="135">
        <f>'SO 90-14-01 - Nejdek (mim...'!F39</f>
        <v>0</v>
      </c>
      <c r="BC102" s="135">
        <f>'SO 90-14-01 - Nejdek (mim...'!F40</f>
        <v>0</v>
      </c>
      <c r="BD102" s="137">
        <f>'SO 90-14-01 - Nejdek (mim...'!F41</f>
        <v>0</v>
      </c>
      <c r="BE102" s="4"/>
      <c r="BT102" s="138" t="s">
        <v>96</v>
      </c>
      <c r="BV102" s="138" t="s">
        <v>81</v>
      </c>
      <c r="BW102" s="138" t="s">
        <v>111</v>
      </c>
      <c r="BX102" s="138" t="s">
        <v>92</v>
      </c>
      <c r="CL102" s="138" t="s">
        <v>1</v>
      </c>
    </row>
    <row r="103" s="4" customFormat="1" ht="23.25" customHeight="1">
      <c r="A103" s="139" t="s">
        <v>93</v>
      </c>
      <c r="B103" s="67"/>
      <c r="C103" s="129"/>
      <c r="D103" s="129"/>
      <c r="E103" s="129"/>
      <c r="F103" s="130" t="s">
        <v>112</v>
      </c>
      <c r="G103" s="130"/>
      <c r="H103" s="130"/>
      <c r="I103" s="130"/>
      <c r="J103" s="130"/>
      <c r="K103" s="129"/>
      <c r="L103" s="130" t="s">
        <v>113</v>
      </c>
      <c r="M103" s="130"/>
      <c r="N103" s="130"/>
      <c r="O103" s="130"/>
      <c r="P103" s="130"/>
      <c r="Q103" s="130"/>
      <c r="R103" s="130"/>
      <c r="S103" s="130"/>
      <c r="T103" s="130"/>
      <c r="U103" s="130"/>
      <c r="V103" s="130"/>
      <c r="W103" s="130"/>
      <c r="X103" s="130"/>
      <c r="Y103" s="130"/>
      <c r="Z103" s="130"/>
      <c r="AA103" s="130"/>
      <c r="AB103" s="130"/>
      <c r="AC103" s="130"/>
      <c r="AD103" s="130"/>
      <c r="AE103" s="130"/>
      <c r="AF103" s="130"/>
      <c r="AG103" s="132">
        <f>'PS 10-02-01 - Ochrana stá...'!J34</f>
        <v>0</v>
      </c>
      <c r="AH103" s="129"/>
      <c r="AI103" s="129"/>
      <c r="AJ103" s="129"/>
      <c r="AK103" s="129"/>
      <c r="AL103" s="129"/>
      <c r="AM103" s="129"/>
      <c r="AN103" s="132">
        <f>SUM(AG103,AT103)</f>
        <v>0</v>
      </c>
      <c r="AO103" s="129"/>
      <c r="AP103" s="129"/>
      <c r="AQ103" s="133" t="s">
        <v>91</v>
      </c>
      <c r="AR103" s="69"/>
      <c r="AS103" s="134">
        <v>0</v>
      </c>
      <c r="AT103" s="135">
        <f>ROUND(SUM(AV103:AW103),2)</f>
        <v>0</v>
      </c>
      <c r="AU103" s="136">
        <f>'PS 10-02-01 - Ochrana stá...'!P125</f>
        <v>0</v>
      </c>
      <c r="AV103" s="135">
        <f>'PS 10-02-01 - Ochrana stá...'!J37</f>
        <v>0</v>
      </c>
      <c r="AW103" s="135">
        <f>'PS 10-02-01 - Ochrana stá...'!J38</f>
        <v>0</v>
      </c>
      <c r="AX103" s="135">
        <f>'PS 10-02-01 - Ochrana stá...'!J39</f>
        <v>0</v>
      </c>
      <c r="AY103" s="135">
        <f>'PS 10-02-01 - Ochrana stá...'!J40</f>
        <v>0</v>
      </c>
      <c r="AZ103" s="135">
        <f>'PS 10-02-01 - Ochrana stá...'!F37</f>
        <v>0</v>
      </c>
      <c r="BA103" s="135">
        <f>'PS 10-02-01 - Ochrana stá...'!F38</f>
        <v>0</v>
      </c>
      <c r="BB103" s="135">
        <f>'PS 10-02-01 - Ochrana stá...'!F39</f>
        <v>0</v>
      </c>
      <c r="BC103" s="135">
        <f>'PS 10-02-01 - Ochrana stá...'!F40</f>
        <v>0</v>
      </c>
      <c r="BD103" s="137">
        <f>'PS 10-02-01 - Ochrana stá...'!F41</f>
        <v>0</v>
      </c>
      <c r="BE103" s="4"/>
      <c r="BT103" s="138" t="s">
        <v>96</v>
      </c>
      <c r="BV103" s="138" t="s">
        <v>81</v>
      </c>
      <c r="BW103" s="138" t="s">
        <v>114</v>
      </c>
      <c r="BX103" s="138" t="s">
        <v>92</v>
      </c>
      <c r="CL103" s="138" t="s">
        <v>1</v>
      </c>
    </row>
    <row r="104" s="4" customFormat="1" ht="16.5" customHeight="1">
      <c r="A104" s="4"/>
      <c r="B104" s="67"/>
      <c r="C104" s="129"/>
      <c r="D104" s="129"/>
      <c r="E104" s="130" t="s">
        <v>115</v>
      </c>
      <c r="F104" s="130"/>
      <c r="G104" s="130"/>
      <c r="H104" s="130"/>
      <c r="I104" s="130"/>
      <c r="J104" s="129"/>
      <c r="K104" s="130" t="s">
        <v>116</v>
      </c>
      <c r="L104" s="130"/>
      <c r="M104" s="130"/>
      <c r="N104" s="130"/>
      <c r="O104" s="130"/>
      <c r="P104" s="130"/>
      <c r="Q104" s="130"/>
      <c r="R104" s="130"/>
      <c r="S104" s="130"/>
      <c r="T104" s="130"/>
      <c r="U104" s="130"/>
      <c r="V104" s="130"/>
      <c r="W104" s="130"/>
      <c r="X104" s="130"/>
      <c r="Y104" s="130"/>
      <c r="Z104" s="130"/>
      <c r="AA104" s="130"/>
      <c r="AB104" s="130"/>
      <c r="AC104" s="130"/>
      <c r="AD104" s="130"/>
      <c r="AE104" s="130"/>
      <c r="AF104" s="130"/>
      <c r="AG104" s="131">
        <f>ROUND(AG105,2)</f>
        <v>0</v>
      </c>
      <c r="AH104" s="129"/>
      <c r="AI104" s="129"/>
      <c r="AJ104" s="129"/>
      <c r="AK104" s="129"/>
      <c r="AL104" s="129"/>
      <c r="AM104" s="129"/>
      <c r="AN104" s="132">
        <f>SUM(AG104,AT104)</f>
        <v>0</v>
      </c>
      <c r="AO104" s="129"/>
      <c r="AP104" s="129"/>
      <c r="AQ104" s="133" t="s">
        <v>91</v>
      </c>
      <c r="AR104" s="69"/>
      <c r="AS104" s="134">
        <f>ROUND(AS105,2)</f>
        <v>0</v>
      </c>
      <c r="AT104" s="135">
        <f>ROUND(SUM(AV104:AW104),2)</f>
        <v>0</v>
      </c>
      <c r="AU104" s="136">
        <f>ROUND(AU105,5)</f>
        <v>0</v>
      </c>
      <c r="AV104" s="135">
        <f>ROUND(AZ104*L29,2)</f>
        <v>0</v>
      </c>
      <c r="AW104" s="135">
        <f>ROUND(BA104*L30,2)</f>
        <v>0</v>
      </c>
      <c r="AX104" s="135">
        <f>ROUND(BB104*L29,2)</f>
        <v>0</v>
      </c>
      <c r="AY104" s="135">
        <f>ROUND(BC104*L30,2)</f>
        <v>0</v>
      </c>
      <c r="AZ104" s="135">
        <f>ROUND(AZ105,2)</f>
        <v>0</v>
      </c>
      <c r="BA104" s="135">
        <f>ROUND(BA105,2)</f>
        <v>0</v>
      </c>
      <c r="BB104" s="135">
        <f>ROUND(BB105,2)</f>
        <v>0</v>
      </c>
      <c r="BC104" s="135">
        <f>ROUND(BC105,2)</f>
        <v>0</v>
      </c>
      <c r="BD104" s="137">
        <f>ROUND(BD105,2)</f>
        <v>0</v>
      </c>
      <c r="BE104" s="4"/>
      <c r="BS104" s="138" t="s">
        <v>78</v>
      </c>
      <c r="BT104" s="138" t="s">
        <v>88</v>
      </c>
      <c r="BU104" s="138" t="s">
        <v>80</v>
      </c>
      <c r="BV104" s="138" t="s">
        <v>81</v>
      </c>
      <c r="BW104" s="138" t="s">
        <v>117</v>
      </c>
      <c r="BX104" s="138" t="s">
        <v>87</v>
      </c>
      <c r="CL104" s="138" t="s">
        <v>1</v>
      </c>
    </row>
    <row r="105" s="4" customFormat="1" ht="23.25" customHeight="1">
      <c r="A105" s="139" t="s">
        <v>93</v>
      </c>
      <c r="B105" s="67"/>
      <c r="C105" s="129"/>
      <c r="D105" s="129"/>
      <c r="E105" s="129"/>
      <c r="F105" s="130" t="s">
        <v>118</v>
      </c>
      <c r="G105" s="130"/>
      <c r="H105" s="130"/>
      <c r="I105" s="130"/>
      <c r="J105" s="130"/>
      <c r="K105" s="129"/>
      <c r="L105" s="130" t="s">
        <v>119</v>
      </c>
      <c r="M105" s="130"/>
      <c r="N105" s="130"/>
      <c r="O105" s="130"/>
      <c r="P105" s="130"/>
      <c r="Q105" s="130"/>
      <c r="R105" s="130"/>
      <c r="S105" s="130"/>
      <c r="T105" s="130"/>
      <c r="U105" s="130"/>
      <c r="V105" s="130"/>
      <c r="W105" s="130"/>
      <c r="X105" s="130"/>
      <c r="Y105" s="130"/>
      <c r="Z105" s="130"/>
      <c r="AA105" s="130"/>
      <c r="AB105" s="130"/>
      <c r="AC105" s="130"/>
      <c r="AD105" s="130"/>
      <c r="AE105" s="130"/>
      <c r="AF105" s="130"/>
      <c r="AG105" s="132">
        <f>'SO 20-12-01 - dD3 Nové Ha...'!J34</f>
        <v>0</v>
      </c>
      <c r="AH105" s="129"/>
      <c r="AI105" s="129"/>
      <c r="AJ105" s="129"/>
      <c r="AK105" s="129"/>
      <c r="AL105" s="129"/>
      <c r="AM105" s="129"/>
      <c r="AN105" s="132">
        <f>SUM(AG105,AT105)</f>
        <v>0</v>
      </c>
      <c r="AO105" s="129"/>
      <c r="AP105" s="129"/>
      <c r="AQ105" s="133" t="s">
        <v>91</v>
      </c>
      <c r="AR105" s="69"/>
      <c r="AS105" s="134">
        <v>0</v>
      </c>
      <c r="AT105" s="135">
        <f>ROUND(SUM(AV105:AW105),2)</f>
        <v>0</v>
      </c>
      <c r="AU105" s="136">
        <f>'SO 20-12-01 - dD3 Nové Ha...'!P127</f>
        <v>0</v>
      </c>
      <c r="AV105" s="135">
        <f>'SO 20-12-01 - dD3 Nové Ha...'!J37</f>
        <v>0</v>
      </c>
      <c r="AW105" s="135">
        <f>'SO 20-12-01 - dD3 Nové Ha...'!J38</f>
        <v>0</v>
      </c>
      <c r="AX105" s="135">
        <f>'SO 20-12-01 - dD3 Nové Ha...'!J39</f>
        <v>0</v>
      </c>
      <c r="AY105" s="135">
        <f>'SO 20-12-01 - dD3 Nové Ha...'!J40</f>
        <v>0</v>
      </c>
      <c r="AZ105" s="135">
        <f>'SO 20-12-01 - dD3 Nové Ha...'!F37</f>
        <v>0</v>
      </c>
      <c r="BA105" s="135">
        <f>'SO 20-12-01 - dD3 Nové Ha...'!F38</f>
        <v>0</v>
      </c>
      <c r="BB105" s="135">
        <f>'SO 20-12-01 - dD3 Nové Ha...'!F39</f>
        <v>0</v>
      </c>
      <c r="BC105" s="135">
        <f>'SO 20-12-01 - dD3 Nové Ha...'!F40</f>
        <v>0</v>
      </c>
      <c r="BD105" s="137">
        <f>'SO 20-12-01 - dD3 Nové Ha...'!F41</f>
        <v>0</v>
      </c>
      <c r="BE105" s="4"/>
      <c r="BT105" s="138" t="s">
        <v>96</v>
      </c>
      <c r="BV105" s="138" t="s">
        <v>81</v>
      </c>
      <c r="BW105" s="138" t="s">
        <v>120</v>
      </c>
      <c r="BX105" s="138" t="s">
        <v>117</v>
      </c>
      <c r="CL105" s="138" t="s">
        <v>1</v>
      </c>
    </row>
    <row r="106" s="4" customFormat="1" ht="16.5" customHeight="1">
      <c r="A106" s="4"/>
      <c r="B106" s="67"/>
      <c r="C106" s="129"/>
      <c r="D106" s="129"/>
      <c r="E106" s="130" t="s">
        <v>121</v>
      </c>
      <c r="F106" s="130"/>
      <c r="G106" s="130"/>
      <c r="H106" s="130"/>
      <c r="I106" s="130"/>
      <c r="J106" s="129"/>
      <c r="K106" s="130" t="s">
        <v>122</v>
      </c>
      <c r="L106" s="130"/>
      <c r="M106" s="130"/>
      <c r="N106" s="130"/>
      <c r="O106" s="130"/>
      <c r="P106" s="130"/>
      <c r="Q106" s="130"/>
      <c r="R106" s="130"/>
      <c r="S106" s="130"/>
      <c r="T106" s="130"/>
      <c r="U106" s="130"/>
      <c r="V106" s="130"/>
      <c r="W106" s="130"/>
      <c r="X106" s="130"/>
      <c r="Y106" s="130"/>
      <c r="Z106" s="130"/>
      <c r="AA106" s="130"/>
      <c r="AB106" s="130"/>
      <c r="AC106" s="130"/>
      <c r="AD106" s="130"/>
      <c r="AE106" s="130"/>
      <c r="AF106" s="130"/>
      <c r="AG106" s="131">
        <f>ROUND(AG107,2)</f>
        <v>0</v>
      </c>
      <c r="AH106" s="129"/>
      <c r="AI106" s="129"/>
      <c r="AJ106" s="129"/>
      <c r="AK106" s="129"/>
      <c r="AL106" s="129"/>
      <c r="AM106" s="129"/>
      <c r="AN106" s="132">
        <f>SUM(AG106,AT106)</f>
        <v>0</v>
      </c>
      <c r="AO106" s="129"/>
      <c r="AP106" s="129"/>
      <c r="AQ106" s="133" t="s">
        <v>91</v>
      </c>
      <c r="AR106" s="69"/>
      <c r="AS106" s="134">
        <f>ROUND(AS107,2)</f>
        <v>0</v>
      </c>
      <c r="AT106" s="135">
        <f>ROUND(SUM(AV106:AW106),2)</f>
        <v>0</v>
      </c>
      <c r="AU106" s="136">
        <f>ROUND(AU107,5)</f>
        <v>0</v>
      </c>
      <c r="AV106" s="135">
        <f>ROUND(AZ106*L29,2)</f>
        <v>0</v>
      </c>
      <c r="AW106" s="135">
        <f>ROUND(BA106*L30,2)</f>
        <v>0</v>
      </c>
      <c r="AX106" s="135">
        <f>ROUND(BB106*L29,2)</f>
        <v>0</v>
      </c>
      <c r="AY106" s="135">
        <f>ROUND(BC106*L30,2)</f>
        <v>0</v>
      </c>
      <c r="AZ106" s="135">
        <f>ROUND(AZ107,2)</f>
        <v>0</v>
      </c>
      <c r="BA106" s="135">
        <f>ROUND(BA107,2)</f>
        <v>0</v>
      </c>
      <c r="BB106" s="135">
        <f>ROUND(BB107,2)</f>
        <v>0</v>
      </c>
      <c r="BC106" s="135">
        <f>ROUND(BC107,2)</f>
        <v>0</v>
      </c>
      <c r="BD106" s="137">
        <f>ROUND(BD107,2)</f>
        <v>0</v>
      </c>
      <c r="BE106" s="4"/>
      <c r="BS106" s="138" t="s">
        <v>78</v>
      </c>
      <c r="BT106" s="138" t="s">
        <v>88</v>
      </c>
      <c r="BU106" s="138" t="s">
        <v>80</v>
      </c>
      <c r="BV106" s="138" t="s">
        <v>81</v>
      </c>
      <c r="BW106" s="138" t="s">
        <v>123</v>
      </c>
      <c r="BX106" s="138" t="s">
        <v>87</v>
      </c>
      <c r="CL106" s="138" t="s">
        <v>1</v>
      </c>
    </row>
    <row r="107" s="4" customFormat="1" ht="23.25" customHeight="1">
      <c r="A107" s="139" t="s">
        <v>93</v>
      </c>
      <c r="B107" s="67"/>
      <c r="C107" s="129"/>
      <c r="D107" s="129"/>
      <c r="E107" s="129"/>
      <c r="F107" s="130" t="s">
        <v>124</v>
      </c>
      <c r="G107" s="130"/>
      <c r="H107" s="130"/>
      <c r="I107" s="130"/>
      <c r="J107" s="130"/>
      <c r="K107" s="129"/>
      <c r="L107" s="130" t="s">
        <v>125</v>
      </c>
      <c r="M107" s="130"/>
      <c r="N107" s="130"/>
      <c r="O107" s="130"/>
      <c r="P107" s="130"/>
      <c r="Q107" s="130"/>
      <c r="R107" s="130"/>
      <c r="S107" s="130"/>
      <c r="T107" s="130"/>
      <c r="U107" s="130"/>
      <c r="V107" s="130"/>
      <c r="W107" s="130"/>
      <c r="X107" s="130"/>
      <c r="Y107" s="130"/>
      <c r="Z107" s="130"/>
      <c r="AA107" s="130"/>
      <c r="AB107" s="130"/>
      <c r="AC107" s="130"/>
      <c r="AD107" s="130"/>
      <c r="AE107" s="130"/>
      <c r="AF107" s="130"/>
      <c r="AG107" s="132">
        <f>'SO 10-13-01 - Přejezd P17...'!J34</f>
        <v>0</v>
      </c>
      <c r="AH107" s="129"/>
      <c r="AI107" s="129"/>
      <c r="AJ107" s="129"/>
      <c r="AK107" s="129"/>
      <c r="AL107" s="129"/>
      <c r="AM107" s="129"/>
      <c r="AN107" s="132">
        <f>SUM(AG107,AT107)</f>
        <v>0</v>
      </c>
      <c r="AO107" s="129"/>
      <c r="AP107" s="129"/>
      <c r="AQ107" s="133" t="s">
        <v>91</v>
      </c>
      <c r="AR107" s="69"/>
      <c r="AS107" s="134">
        <v>0</v>
      </c>
      <c r="AT107" s="135">
        <f>ROUND(SUM(AV107:AW107),2)</f>
        <v>0</v>
      </c>
      <c r="AU107" s="136">
        <f>'SO 10-13-01 - Přejezd P17...'!P127</f>
        <v>0</v>
      </c>
      <c r="AV107" s="135">
        <f>'SO 10-13-01 - Přejezd P17...'!J37</f>
        <v>0</v>
      </c>
      <c r="AW107" s="135">
        <f>'SO 10-13-01 - Přejezd P17...'!J38</f>
        <v>0</v>
      </c>
      <c r="AX107" s="135">
        <f>'SO 10-13-01 - Přejezd P17...'!J39</f>
        <v>0</v>
      </c>
      <c r="AY107" s="135">
        <f>'SO 10-13-01 - Přejezd P17...'!J40</f>
        <v>0</v>
      </c>
      <c r="AZ107" s="135">
        <f>'SO 10-13-01 - Přejezd P17...'!F37</f>
        <v>0</v>
      </c>
      <c r="BA107" s="135">
        <f>'SO 10-13-01 - Přejezd P17...'!F38</f>
        <v>0</v>
      </c>
      <c r="BB107" s="135">
        <f>'SO 10-13-01 - Přejezd P17...'!F39</f>
        <v>0</v>
      </c>
      <c r="BC107" s="135">
        <f>'SO 10-13-01 - Přejezd P17...'!F40</f>
        <v>0</v>
      </c>
      <c r="BD107" s="137">
        <f>'SO 10-13-01 - Přejezd P17...'!F41</f>
        <v>0</v>
      </c>
      <c r="BE107" s="4"/>
      <c r="BT107" s="138" t="s">
        <v>96</v>
      </c>
      <c r="BV107" s="138" t="s">
        <v>81</v>
      </c>
      <c r="BW107" s="138" t="s">
        <v>126</v>
      </c>
      <c r="BX107" s="138" t="s">
        <v>123</v>
      </c>
      <c r="CL107" s="138" t="s">
        <v>1</v>
      </c>
    </row>
    <row r="108" s="4" customFormat="1" ht="23.25" customHeight="1">
      <c r="A108" s="139" t="s">
        <v>93</v>
      </c>
      <c r="B108" s="67"/>
      <c r="C108" s="129"/>
      <c r="D108" s="129"/>
      <c r="E108" s="130" t="s">
        <v>127</v>
      </c>
      <c r="F108" s="130"/>
      <c r="G108" s="130"/>
      <c r="H108" s="130"/>
      <c r="I108" s="130"/>
      <c r="J108" s="129"/>
      <c r="K108" s="130" t="s">
        <v>128</v>
      </c>
      <c r="L108" s="130"/>
      <c r="M108" s="130"/>
      <c r="N108" s="130"/>
      <c r="O108" s="130"/>
      <c r="P108" s="130"/>
      <c r="Q108" s="130"/>
      <c r="R108" s="130"/>
      <c r="S108" s="130"/>
      <c r="T108" s="130"/>
      <c r="U108" s="130"/>
      <c r="V108" s="130"/>
      <c r="W108" s="130"/>
      <c r="X108" s="130"/>
      <c r="Y108" s="130"/>
      <c r="Z108" s="130"/>
      <c r="AA108" s="130"/>
      <c r="AB108" s="130"/>
      <c r="AC108" s="130"/>
      <c r="AD108" s="130"/>
      <c r="AE108" s="130"/>
      <c r="AF108" s="130"/>
      <c r="AG108" s="132">
        <f>'A.1.4 - Materiál zajištěn...'!J32</f>
        <v>0</v>
      </c>
      <c r="AH108" s="129"/>
      <c r="AI108" s="129"/>
      <c r="AJ108" s="129"/>
      <c r="AK108" s="129"/>
      <c r="AL108" s="129"/>
      <c r="AM108" s="129"/>
      <c r="AN108" s="132">
        <f>SUM(AG108,AT108)</f>
        <v>0</v>
      </c>
      <c r="AO108" s="129"/>
      <c r="AP108" s="129"/>
      <c r="AQ108" s="133" t="s">
        <v>91</v>
      </c>
      <c r="AR108" s="69"/>
      <c r="AS108" s="134">
        <v>0</v>
      </c>
      <c r="AT108" s="135">
        <f>ROUND(SUM(AV108:AW108),2)</f>
        <v>0</v>
      </c>
      <c r="AU108" s="136">
        <f>'A.1.4 - Materiál zajištěn...'!P120</f>
        <v>0</v>
      </c>
      <c r="AV108" s="135">
        <f>'A.1.4 - Materiál zajištěn...'!J35</f>
        <v>0</v>
      </c>
      <c r="AW108" s="135">
        <f>'A.1.4 - Materiál zajištěn...'!J36</f>
        <v>0</v>
      </c>
      <c r="AX108" s="135">
        <f>'A.1.4 - Materiál zajištěn...'!J37</f>
        <v>0</v>
      </c>
      <c r="AY108" s="135">
        <f>'A.1.4 - Materiál zajištěn...'!J38</f>
        <v>0</v>
      </c>
      <c r="AZ108" s="135">
        <f>'A.1.4 - Materiál zajištěn...'!F35</f>
        <v>0</v>
      </c>
      <c r="BA108" s="135">
        <f>'A.1.4 - Materiál zajištěn...'!F36</f>
        <v>0</v>
      </c>
      <c r="BB108" s="135">
        <f>'A.1.4 - Materiál zajištěn...'!F37</f>
        <v>0</v>
      </c>
      <c r="BC108" s="135">
        <f>'A.1.4 - Materiál zajištěn...'!F38</f>
        <v>0</v>
      </c>
      <c r="BD108" s="137">
        <f>'A.1.4 - Materiál zajištěn...'!F39</f>
        <v>0</v>
      </c>
      <c r="BE108" s="4"/>
      <c r="BT108" s="138" t="s">
        <v>88</v>
      </c>
      <c r="BV108" s="138" t="s">
        <v>81</v>
      </c>
      <c r="BW108" s="138" t="s">
        <v>129</v>
      </c>
      <c r="BX108" s="138" t="s">
        <v>87</v>
      </c>
      <c r="CL108" s="138" t="s">
        <v>1</v>
      </c>
    </row>
    <row r="109" s="4" customFormat="1" ht="16.5" customHeight="1">
      <c r="A109" s="4"/>
      <c r="B109" s="67"/>
      <c r="C109" s="129"/>
      <c r="D109" s="129"/>
      <c r="E109" s="130" t="s">
        <v>130</v>
      </c>
      <c r="F109" s="130"/>
      <c r="G109" s="130"/>
      <c r="H109" s="130"/>
      <c r="I109" s="130"/>
      <c r="J109" s="129"/>
      <c r="K109" s="130" t="s">
        <v>131</v>
      </c>
      <c r="L109" s="130"/>
      <c r="M109" s="130"/>
      <c r="N109" s="130"/>
      <c r="O109" s="130"/>
      <c r="P109" s="130"/>
      <c r="Q109" s="130"/>
      <c r="R109" s="130"/>
      <c r="S109" s="130"/>
      <c r="T109" s="130"/>
      <c r="U109" s="130"/>
      <c r="V109" s="130"/>
      <c r="W109" s="130"/>
      <c r="X109" s="130"/>
      <c r="Y109" s="130"/>
      <c r="Z109" s="130"/>
      <c r="AA109" s="130"/>
      <c r="AB109" s="130"/>
      <c r="AC109" s="130"/>
      <c r="AD109" s="130"/>
      <c r="AE109" s="130"/>
      <c r="AF109" s="130"/>
      <c r="AG109" s="131">
        <f>ROUND(AG110,2)</f>
        <v>0</v>
      </c>
      <c r="AH109" s="129"/>
      <c r="AI109" s="129"/>
      <c r="AJ109" s="129"/>
      <c r="AK109" s="129"/>
      <c r="AL109" s="129"/>
      <c r="AM109" s="129"/>
      <c r="AN109" s="132">
        <f>SUM(AG109,AT109)</f>
        <v>0</v>
      </c>
      <c r="AO109" s="129"/>
      <c r="AP109" s="129"/>
      <c r="AQ109" s="133" t="s">
        <v>91</v>
      </c>
      <c r="AR109" s="69"/>
      <c r="AS109" s="134">
        <f>ROUND(AS110,2)</f>
        <v>0</v>
      </c>
      <c r="AT109" s="135">
        <f>ROUND(SUM(AV109:AW109),2)</f>
        <v>0</v>
      </c>
      <c r="AU109" s="136">
        <f>ROUND(AU110,5)</f>
        <v>0</v>
      </c>
      <c r="AV109" s="135">
        <f>ROUND(AZ109*L29,2)</f>
        <v>0</v>
      </c>
      <c r="AW109" s="135">
        <f>ROUND(BA109*L30,2)</f>
        <v>0</v>
      </c>
      <c r="AX109" s="135">
        <f>ROUND(BB109*L29,2)</f>
        <v>0</v>
      </c>
      <c r="AY109" s="135">
        <f>ROUND(BC109*L30,2)</f>
        <v>0</v>
      </c>
      <c r="AZ109" s="135">
        <f>ROUND(AZ110,2)</f>
        <v>0</v>
      </c>
      <c r="BA109" s="135">
        <f>ROUND(BA110,2)</f>
        <v>0</v>
      </c>
      <c r="BB109" s="135">
        <f>ROUND(BB110,2)</f>
        <v>0</v>
      </c>
      <c r="BC109" s="135">
        <f>ROUND(BC110,2)</f>
        <v>0</v>
      </c>
      <c r="BD109" s="137">
        <f>ROUND(BD110,2)</f>
        <v>0</v>
      </c>
      <c r="BE109" s="4"/>
      <c r="BS109" s="138" t="s">
        <v>78</v>
      </c>
      <c r="BT109" s="138" t="s">
        <v>88</v>
      </c>
      <c r="BU109" s="138" t="s">
        <v>80</v>
      </c>
      <c r="BV109" s="138" t="s">
        <v>81</v>
      </c>
      <c r="BW109" s="138" t="s">
        <v>132</v>
      </c>
      <c r="BX109" s="138" t="s">
        <v>87</v>
      </c>
      <c r="CL109" s="138" t="s">
        <v>1</v>
      </c>
    </row>
    <row r="110" s="4" customFormat="1" ht="16.5" customHeight="1">
      <c r="A110" s="139" t="s">
        <v>93</v>
      </c>
      <c r="B110" s="67"/>
      <c r="C110" s="129"/>
      <c r="D110" s="129"/>
      <c r="E110" s="129"/>
      <c r="F110" s="130" t="s">
        <v>133</v>
      </c>
      <c r="G110" s="130"/>
      <c r="H110" s="130"/>
      <c r="I110" s="130"/>
      <c r="J110" s="130"/>
      <c r="K110" s="129"/>
      <c r="L110" s="130" t="s">
        <v>134</v>
      </c>
      <c r="M110" s="130"/>
      <c r="N110" s="130"/>
      <c r="O110" s="130"/>
      <c r="P110" s="130"/>
      <c r="Q110" s="130"/>
      <c r="R110" s="130"/>
      <c r="S110" s="130"/>
      <c r="T110" s="130"/>
      <c r="U110" s="130"/>
      <c r="V110" s="130"/>
      <c r="W110" s="130"/>
      <c r="X110" s="130"/>
      <c r="Y110" s="130"/>
      <c r="Z110" s="130"/>
      <c r="AA110" s="130"/>
      <c r="AB110" s="130"/>
      <c r="AC110" s="130"/>
      <c r="AD110" s="130"/>
      <c r="AE110" s="130"/>
      <c r="AF110" s="130"/>
      <c r="AG110" s="132">
        <f>'A.1.5.1 - Zajištění sklan...'!J34</f>
        <v>0</v>
      </c>
      <c r="AH110" s="129"/>
      <c r="AI110" s="129"/>
      <c r="AJ110" s="129"/>
      <c r="AK110" s="129"/>
      <c r="AL110" s="129"/>
      <c r="AM110" s="129"/>
      <c r="AN110" s="132">
        <f>SUM(AG110,AT110)</f>
        <v>0</v>
      </c>
      <c r="AO110" s="129"/>
      <c r="AP110" s="129"/>
      <c r="AQ110" s="133" t="s">
        <v>91</v>
      </c>
      <c r="AR110" s="69"/>
      <c r="AS110" s="134">
        <v>0</v>
      </c>
      <c r="AT110" s="135">
        <f>ROUND(SUM(AV110:AW110),2)</f>
        <v>0</v>
      </c>
      <c r="AU110" s="136">
        <f>'A.1.5.1 - Zajištění sklan...'!P125</f>
        <v>0</v>
      </c>
      <c r="AV110" s="135">
        <f>'A.1.5.1 - Zajištění sklan...'!J37</f>
        <v>0</v>
      </c>
      <c r="AW110" s="135">
        <f>'A.1.5.1 - Zajištění sklan...'!J38</f>
        <v>0</v>
      </c>
      <c r="AX110" s="135">
        <f>'A.1.5.1 - Zajištění sklan...'!J39</f>
        <v>0</v>
      </c>
      <c r="AY110" s="135">
        <f>'A.1.5.1 - Zajištění sklan...'!J40</f>
        <v>0</v>
      </c>
      <c r="AZ110" s="135">
        <f>'A.1.5.1 - Zajištění sklan...'!F37</f>
        <v>0</v>
      </c>
      <c r="BA110" s="135">
        <f>'A.1.5.1 - Zajištění sklan...'!F38</f>
        <v>0</v>
      </c>
      <c r="BB110" s="135">
        <f>'A.1.5.1 - Zajištění sklan...'!F39</f>
        <v>0</v>
      </c>
      <c r="BC110" s="135">
        <f>'A.1.5.1 - Zajištění sklan...'!F40</f>
        <v>0</v>
      </c>
      <c r="BD110" s="137">
        <f>'A.1.5.1 - Zajištění sklan...'!F41</f>
        <v>0</v>
      </c>
      <c r="BE110" s="4"/>
      <c r="BT110" s="138" t="s">
        <v>96</v>
      </c>
      <c r="BV110" s="138" t="s">
        <v>81</v>
      </c>
      <c r="BW110" s="138" t="s">
        <v>135</v>
      </c>
      <c r="BX110" s="138" t="s">
        <v>132</v>
      </c>
      <c r="CL110" s="138" t="s">
        <v>1</v>
      </c>
    </row>
    <row r="111" s="4" customFormat="1" ht="16.5" customHeight="1">
      <c r="A111" s="139" t="s">
        <v>93</v>
      </c>
      <c r="B111" s="67"/>
      <c r="C111" s="129"/>
      <c r="D111" s="129"/>
      <c r="E111" s="130" t="s">
        <v>136</v>
      </c>
      <c r="F111" s="130"/>
      <c r="G111" s="130"/>
      <c r="H111" s="130"/>
      <c r="I111" s="130"/>
      <c r="J111" s="129"/>
      <c r="K111" s="130" t="s">
        <v>137</v>
      </c>
      <c r="L111" s="130"/>
      <c r="M111" s="130"/>
      <c r="N111" s="130"/>
      <c r="O111" s="130"/>
      <c r="P111" s="130"/>
      <c r="Q111" s="130"/>
      <c r="R111" s="130"/>
      <c r="S111" s="130"/>
      <c r="T111" s="130"/>
      <c r="U111" s="130"/>
      <c r="V111" s="130"/>
      <c r="W111" s="130"/>
      <c r="X111" s="130"/>
      <c r="Y111" s="130"/>
      <c r="Z111" s="130"/>
      <c r="AA111" s="130"/>
      <c r="AB111" s="130"/>
      <c r="AC111" s="130"/>
      <c r="AD111" s="130"/>
      <c r="AE111" s="130"/>
      <c r="AF111" s="130"/>
      <c r="AG111" s="132">
        <f>'A.1.6 - VON'!J32</f>
        <v>0</v>
      </c>
      <c r="AH111" s="129"/>
      <c r="AI111" s="129"/>
      <c r="AJ111" s="129"/>
      <c r="AK111" s="129"/>
      <c r="AL111" s="129"/>
      <c r="AM111" s="129"/>
      <c r="AN111" s="132">
        <f>SUM(AG111,AT111)</f>
        <v>0</v>
      </c>
      <c r="AO111" s="129"/>
      <c r="AP111" s="129"/>
      <c r="AQ111" s="133" t="s">
        <v>91</v>
      </c>
      <c r="AR111" s="69"/>
      <c r="AS111" s="134">
        <v>0</v>
      </c>
      <c r="AT111" s="135">
        <f>ROUND(SUM(AV111:AW111),2)</f>
        <v>0</v>
      </c>
      <c r="AU111" s="136">
        <f>'A.1.6 - VON'!P123</f>
        <v>0</v>
      </c>
      <c r="AV111" s="135">
        <f>'A.1.6 - VON'!J35</f>
        <v>0</v>
      </c>
      <c r="AW111" s="135">
        <f>'A.1.6 - VON'!J36</f>
        <v>0</v>
      </c>
      <c r="AX111" s="135">
        <f>'A.1.6 - VON'!J37</f>
        <v>0</v>
      </c>
      <c r="AY111" s="135">
        <f>'A.1.6 - VON'!J38</f>
        <v>0</v>
      </c>
      <c r="AZ111" s="135">
        <f>'A.1.6 - VON'!F35</f>
        <v>0</v>
      </c>
      <c r="BA111" s="135">
        <f>'A.1.6 - VON'!F36</f>
        <v>0</v>
      </c>
      <c r="BB111" s="135">
        <f>'A.1.6 - VON'!F37</f>
        <v>0</v>
      </c>
      <c r="BC111" s="135">
        <f>'A.1.6 - VON'!F38</f>
        <v>0</v>
      </c>
      <c r="BD111" s="137">
        <f>'A.1.6 - VON'!F39</f>
        <v>0</v>
      </c>
      <c r="BE111" s="4"/>
      <c r="BT111" s="138" t="s">
        <v>88</v>
      </c>
      <c r="BV111" s="138" t="s">
        <v>81</v>
      </c>
      <c r="BW111" s="138" t="s">
        <v>138</v>
      </c>
      <c r="BX111" s="138" t="s">
        <v>87</v>
      </c>
      <c r="CL111" s="138" t="s">
        <v>1</v>
      </c>
    </row>
    <row r="112" s="7" customFormat="1" ht="16.5" customHeight="1">
      <c r="A112" s="7"/>
      <c r="B112" s="116"/>
      <c r="C112" s="117"/>
      <c r="D112" s="118" t="s">
        <v>139</v>
      </c>
      <c r="E112" s="118"/>
      <c r="F112" s="118"/>
      <c r="G112" s="118"/>
      <c r="H112" s="118"/>
      <c r="I112" s="119"/>
      <c r="J112" s="118" t="s">
        <v>140</v>
      </c>
      <c r="K112" s="118"/>
      <c r="L112" s="118"/>
      <c r="M112" s="118"/>
      <c r="N112" s="118"/>
      <c r="O112" s="118"/>
      <c r="P112" s="118"/>
      <c r="Q112" s="118"/>
      <c r="R112" s="118"/>
      <c r="S112" s="118"/>
      <c r="T112" s="118"/>
      <c r="U112" s="118"/>
      <c r="V112" s="118"/>
      <c r="W112" s="118"/>
      <c r="X112" s="118"/>
      <c r="Y112" s="118"/>
      <c r="Z112" s="118"/>
      <c r="AA112" s="118"/>
      <c r="AB112" s="118"/>
      <c r="AC112" s="118"/>
      <c r="AD112" s="118"/>
      <c r="AE112" s="118"/>
      <c r="AF112" s="118"/>
      <c r="AG112" s="120">
        <f>ROUND(AG113+AG117+AG121+AG125+AG129,2)</f>
        <v>0</v>
      </c>
      <c r="AH112" s="119"/>
      <c r="AI112" s="119"/>
      <c r="AJ112" s="119"/>
      <c r="AK112" s="119"/>
      <c r="AL112" s="119"/>
      <c r="AM112" s="119"/>
      <c r="AN112" s="121">
        <f>SUM(AG112,AT112)</f>
        <v>0</v>
      </c>
      <c r="AO112" s="119"/>
      <c r="AP112" s="119"/>
      <c r="AQ112" s="122" t="s">
        <v>85</v>
      </c>
      <c r="AR112" s="123"/>
      <c r="AS112" s="124">
        <f>ROUND(AS113+AS117+AS121+AS125+AS129,2)</f>
        <v>0</v>
      </c>
      <c r="AT112" s="125">
        <f>ROUND(SUM(AV112:AW112),2)</f>
        <v>0</v>
      </c>
      <c r="AU112" s="126">
        <f>ROUND(AU113+AU117+AU121+AU125+AU129,5)</f>
        <v>0</v>
      </c>
      <c r="AV112" s="125">
        <f>ROUND(AZ112*L29,2)</f>
        <v>0</v>
      </c>
      <c r="AW112" s="125">
        <f>ROUND(BA112*L30,2)</f>
        <v>0</v>
      </c>
      <c r="AX112" s="125">
        <f>ROUND(BB112*L29,2)</f>
        <v>0</v>
      </c>
      <c r="AY112" s="125">
        <f>ROUND(BC112*L30,2)</f>
        <v>0</v>
      </c>
      <c r="AZ112" s="125">
        <f>ROUND(AZ113+AZ117+AZ121+AZ125+AZ129,2)</f>
        <v>0</v>
      </c>
      <c r="BA112" s="125">
        <f>ROUND(BA113+BA117+BA121+BA125+BA129,2)</f>
        <v>0</v>
      </c>
      <c r="BB112" s="125">
        <f>ROUND(BB113+BB117+BB121+BB125+BB129,2)</f>
        <v>0</v>
      </c>
      <c r="BC112" s="125">
        <f>ROUND(BC113+BC117+BC121+BC125+BC129,2)</f>
        <v>0</v>
      </c>
      <c r="BD112" s="127">
        <f>ROUND(BD113+BD117+BD121+BD125+BD129,2)</f>
        <v>0</v>
      </c>
      <c r="BE112" s="7"/>
      <c r="BS112" s="128" t="s">
        <v>78</v>
      </c>
      <c r="BT112" s="128" t="s">
        <v>86</v>
      </c>
      <c r="BU112" s="128" t="s">
        <v>80</v>
      </c>
      <c r="BV112" s="128" t="s">
        <v>81</v>
      </c>
      <c r="BW112" s="128" t="s">
        <v>141</v>
      </c>
      <c r="BX112" s="128" t="s">
        <v>5</v>
      </c>
      <c r="CL112" s="128" t="s">
        <v>1</v>
      </c>
      <c r="CM112" s="128" t="s">
        <v>88</v>
      </c>
    </row>
    <row r="113" s="4" customFormat="1" ht="16.5" customHeight="1">
      <c r="A113" s="4"/>
      <c r="B113" s="67"/>
      <c r="C113" s="129"/>
      <c r="D113" s="129"/>
      <c r="E113" s="130" t="s">
        <v>142</v>
      </c>
      <c r="F113" s="130"/>
      <c r="G113" s="130"/>
      <c r="H113" s="130"/>
      <c r="I113" s="130"/>
      <c r="J113" s="129"/>
      <c r="K113" s="130" t="s">
        <v>143</v>
      </c>
      <c r="L113" s="130"/>
      <c r="M113" s="130"/>
      <c r="N113" s="130"/>
      <c r="O113" s="130"/>
      <c r="P113" s="130"/>
      <c r="Q113" s="130"/>
      <c r="R113" s="130"/>
      <c r="S113" s="130"/>
      <c r="T113" s="130"/>
      <c r="U113" s="130"/>
      <c r="V113" s="130"/>
      <c r="W113" s="130"/>
      <c r="X113" s="130"/>
      <c r="Y113" s="130"/>
      <c r="Z113" s="130"/>
      <c r="AA113" s="130"/>
      <c r="AB113" s="130"/>
      <c r="AC113" s="130"/>
      <c r="AD113" s="130"/>
      <c r="AE113" s="130"/>
      <c r="AF113" s="130"/>
      <c r="AG113" s="131">
        <f>ROUND(AG114,2)</f>
        <v>0</v>
      </c>
      <c r="AH113" s="129"/>
      <c r="AI113" s="129"/>
      <c r="AJ113" s="129"/>
      <c r="AK113" s="129"/>
      <c r="AL113" s="129"/>
      <c r="AM113" s="129"/>
      <c r="AN113" s="132">
        <f>SUM(AG113,AT113)</f>
        <v>0</v>
      </c>
      <c r="AO113" s="129"/>
      <c r="AP113" s="129"/>
      <c r="AQ113" s="133" t="s">
        <v>91</v>
      </c>
      <c r="AR113" s="69"/>
      <c r="AS113" s="134">
        <f>ROUND(AS114,2)</f>
        <v>0</v>
      </c>
      <c r="AT113" s="135">
        <f>ROUND(SUM(AV113:AW113),2)</f>
        <v>0</v>
      </c>
      <c r="AU113" s="136">
        <f>ROUND(AU114,5)</f>
        <v>0</v>
      </c>
      <c r="AV113" s="135">
        <f>ROUND(AZ113*L29,2)</f>
        <v>0</v>
      </c>
      <c r="AW113" s="135">
        <f>ROUND(BA113*L30,2)</f>
        <v>0</v>
      </c>
      <c r="AX113" s="135">
        <f>ROUND(BB113*L29,2)</f>
        <v>0</v>
      </c>
      <c r="AY113" s="135">
        <f>ROUND(BC113*L30,2)</f>
        <v>0</v>
      </c>
      <c r="AZ113" s="135">
        <f>ROUND(AZ114,2)</f>
        <v>0</v>
      </c>
      <c r="BA113" s="135">
        <f>ROUND(BA114,2)</f>
        <v>0</v>
      </c>
      <c r="BB113" s="135">
        <f>ROUND(BB114,2)</f>
        <v>0</v>
      </c>
      <c r="BC113" s="135">
        <f>ROUND(BC114,2)</f>
        <v>0</v>
      </c>
      <c r="BD113" s="137">
        <f>ROUND(BD114,2)</f>
        <v>0</v>
      </c>
      <c r="BE113" s="4"/>
      <c r="BS113" s="138" t="s">
        <v>78</v>
      </c>
      <c r="BT113" s="138" t="s">
        <v>88</v>
      </c>
      <c r="BU113" s="138" t="s">
        <v>80</v>
      </c>
      <c r="BV113" s="138" t="s">
        <v>81</v>
      </c>
      <c r="BW113" s="138" t="s">
        <v>144</v>
      </c>
      <c r="BX113" s="138" t="s">
        <v>141</v>
      </c>
      <c r="CL113" s="138" t="s">
        <v>1</v>
      </c>
    </row>
    <row r="114" s="4" customFormat="1" ht="16.5" customHeight="1">
      <c r="A114" s="4"/>
      <c r="B114" s="67"/>
      <c r="C114" s="129"/>
      <c r="D114" s="129"/>
      <c r="E114" s="129"/>
      <c r="F114" s="130" t="s">
        <v>145</v>
      </c>
      <c r="G114" s="130"/>
      <c r="H114" s="130"/>
      <c r="I114" s="130"/>
      <c r="J114" s="130"/>
      <c r="K114" s="129"/>
      <c r="L114" s="130" t="s">
        <v>143</v>
      </c>
      <c r="M114" s="130"/>
      <c r="N114" s="130"/>
      <c r="O114" s="130"/>
      <c r="P114" s="130"/>
      <c r="Q114" s="130"/>
      <c r="R114" s="130"/>
      <c r="S114" s="130"/>
      <c r="T114" s="130"/>
      <c r="U114" s="130"/>
      <c r="V114" s="130"/>
      <c r="W114" s="130"/>
      <c r="X114" s="130"/>
      <c r="Y114" s="130"/>
      <c r="Z114" s="130"/>
      <c r="AA114" s="130"/>
      <c r="AB114" s="130"/>
      <c r="AC114" s="130"/>
      <c r="AD114" s="130"/>
      <c r="AE114" s="130"/>
      <c r="AF114" s="130"/>
      <c r="AG114" s="131">
        <f>ROUND(SUM(AG115:AG116),2)</f>
        <v>0</v>
      </c>
      <c r="AH114" s="129"/>
      <c r="AI114" s="129"/>
      <c r="AJ114" s="129"/>
      <c r="AK114" s="129"/>
      <c r="AL114" s="129"/>
      <c r="AM114" s="129"/>
      <c r="AN114" s="132">
        <f>SUM(AG114,AT114)</f>
        <v>0</v>
      </c>
      <c r="AO114" s="129"/>
      <c r="AP114" s="129"/>
      <c r="AQ114" s="133" t="s">
        <v>91</v>
      </c>
      <c r="AR114" s="69"/>
      <c r="AS114" s="134">
        <f>ROUND(SUM(AS115:AS116),2)</f>
        <v>0</v>
      </c>
      <c r="AT114" s="135">
        <f>ROUND(SUM(AV114:AW114),2)</f>
        <v>0</v>
      </c>
      <c r="AU114" s="136">
        <f>ROUND(SUM(AU115:AU116),5)</f>
        <v>0</v>
      </c>
      <c r="AV114" s="135">
        <f>ROUND(AZ114*L29,2)</f>
        <v>0</v>
      </c>
      <c r="AW114" s="135">
        <f>ROUND(BA114*L30,2)</f>
        <v>0</v>
      </c>
      <c r="AX114" s="135">
        <f>ROUND(BB114*L29,2)</f>
        <v>0</v>
      </c>
      <c r="AY114" s="135">
        <f>ROUND(BC114*L30,2)</f>
        <v>0</v>
      </c>
      <c r="AZ114" s="135">
        <f>ROUND(SUM(AZ115:AZ116),2)</f>
        <v>0</v>
      </c>
      <c r="BA114" s="135">
        <f>ROUND(SUM(BA115:BA116),2)</f>
        <v>0</v>
      </c>
      <c r="BB114" s="135">
        <f>ROUND(SUM(BB115:BB116),2)</f>
        <v>0</v>
      </c>
      <c r="BC114" s="135">
        <f>ROUND(SUM(BC115:BC116),2)</f>
        <v>0</v>
      </c>
      <c r="BD114" s="137">
        <f>ROUND(SUM(BD115:BD116),2)</f>
        <v>0</v>
      </c>
      <c r="BE114" s="4"/>
      <c r="BS114" s="138" t="s">
        <v>78</v>
      </c>
      <c r="BT114" s="138" t="s">
        <v>96</v>
      </c>
      <c r="BV114" s="138" t="s">
        <v>81</v>
      </c>
      <c r="BW114" s="138" t="s">
        <v>146</v>
      </c>
      <c r="BX114" s="138" t="s">
        <v>144</v>
      </c>
      <c r="CL114" s="138" t="s">
        <v>1</v>
      </c>
    </row>
    <row r="115" s="4" customFormat="1" ht="16.5" customHeight="1">
      <c r="A115" s="139" t="s">
        <v>93</v>
      </c>
      <c r="B115" s="67"/>
      <c r="C115" s="129"/>
      <c r="D115" s="129"/>
      <c r="E115" s="129"/>
      <c r="F115" s="129"/>
      <c r="G115" s="130" t="s">
        <v>145</v>
      </c>
      <c r="H115" s="130"/>
      <c r="I115" s="130"/>
      <c r="J115" s="130"/>
      <c r="K115" s="130"/>
      <c r="L115" s="129"/>
      <c r="M115" s="130" t="s">
        <v>143</v>
      </c>
      <c r="N115" s="130"/>
      <c r="O115" s="130"/>
      <c r="P115" s="130"/>
      <c r="Q115" s="130"/>
      <c r="R115" s="130"/>
      <c r="S115" s="130"/>
      <c r="T115" s="130"/>
      <c r="U115" s="130"/>
      <c r="V115" s="130"/>
      <c r="W115" s="130"/>
      <c r="X115" s="130"/>
      <c r="Y115" s="130"/>
      <c r="Z115" s="130"/>
      <c r="AA115" s="130"/>
      <c r="AB115" s="130"/>
      <c r="AC115" s="130"/>
      <c r="AD115" s="130"/>
      <c r="AE115" s="130"/>
      <c r="AF115" s="130"/>
      <c r="AG115" s="132">
        <f>'A.3.1.1 - Oprava propustk...'!J34</f>
        <v>0</v>
      </c>
      <c r="AH115" s="129"/>
      <c r="AI115" s="129"/>
      <c r="AJ115" s="129"/>
      <c r="AK115" s="129"/>
      <c r="AL115" s="129"/>
      <c r="AM115" s="129"/>
      <c r="AN115" s="132">
        <f>SUM(AG115,AT115)</f>
        <v>0</v>
      </c>
      <c r="AO115" s="129"/>
      <c r="AP115" s="129"/>
      <c r="AQ115" s="133" t="s">
        <v>91</v>
      </c>
      <c r="AR115" s="69"/>
      <c r="AS115" s="134">
        <v>0</v>
      </c>
      <c r="AT115" s="135">
        <f>ROUND(SUM(AV115:AW115),2)</f>
        <v>0</v>
      </c>
      <c r="AU115" s="136">
        <f>'A.3.1.1 - Oprava propustk...'!P134</f>
        <v>0</v>
      </c>
      <c r="AV115" s="135">
        <f>'A.3.1.1 - Oprava propustk...'!J37</f>
        <v>0</v>
      </c>
      <c r="AW115" s="135">
        <f>'A.3.1.1 - Oprava propustk...'!J38</f>
        <v>0</v>
      </c>
      <c r="AX115" s="135">
        <f>'A.3.1.1 - Oprava propustk...'!J39</f>
        <v>0</v>
      </c>
      <c r="AY115" s="135">
        <f>'A.3.1.1 - Oprava propustk...'!J40</f>
        <v>0</v>
      </c>
      <c r="AZ115" s="135">
        <f>'A.3.1.1 - Oprava propustk...'!F37</f>
        <v>0</v>
      </c>
      <c r="BA115" s="135">
        <f>'A.3.1.1 - Oprava propustk...'!F38</f>
        <v>0</v>
      </c>
      <c r="BB115" s="135">
        <f>'A.3.1.1 - Oprava propustk...'!F39</f>
        <v>0</v>
      </c>
      <c r="BC115" s="135">
        <f>'A.3.1.1 - Oprava propustk...'!F40</f>
        <v>0</v>
      </c>
      <c r="BD115" s="137">
        <f>'A.3.1.1 - Oprava propustk...'!F41</f>
        <v>0</v>
      </c>
      <c r="BE115" s="4"/>
      <c r="BT115" s="138" t="s">
        <v>101</v>
      </c>
      <c r="BU115" s="138" t="s">
        <v>102</v>
      </c>
      <c r="BV115" s="138" t="s">
        <v>81</v>
      </c>
      <c r="BW115" s="138" t="s">
        <v>146</v>
      </c>
      <c r="BX115" s="138" t="s">
        <v>144</v>
      </c>
      <c r="CL115" s="138" t="s">
        <v>1</v>
      </c>
    </row>
    <row r="116" s="4" customFormat="1" ht="16.5" customHeight="1">
      <c r="A116" s="139" t="s">
        <v>93</v>
      </c>
      <c r="B116" s="67"/>
      <c r="C116" s="129"/>
      <c r="D116" s="129"/>
      <c r="E116" s="129"/>
      <c r="F116" s="129"/>
      <c r="G116" s="130" t="s">
        <v>147</v>
      </c>
      <c r="H116" s="130"/>
      <c r="I116" s="130"/>
      <c r="J116" s="130"/>
      <c r="K116" s="130"/>
      <c r="L116" s="129"/>
      <c r="M116" s="130" t="s">
        <v>148</v>
      </c>
      <c r="N116" s="130"/>
      <c r="O116" s="130"/>
      <c r="P116" s="130"/>
      <c r="Q116" s="130"/>
      <c r="R116" s="130"/>
      <c r="S116" s="130"/>
      <c r="T116" s="130"/>
      <c r="U116" s="130"/>
      <c r="V116" s="130"/>
      <c r="W116" s="130"/>
      <c r="X116" s="130"/>
      <c r="Y116" s="130"/>
      <c r="Z116" s="130"/>
      <c r="AA116" s="130"/>
      <c r="AB116" s="130"/>
      <c r="AC116" s="130"/>
      <c r="AD116" s="130"/>
      <c r="AE116" s="130"/>
      <c r="AF116" s="130"/>
      <c r="AG116" s="132">
        <f>'A.3.1.2 - VRN'!J34</f>
        <v>0</v>
      </c>
      <c r="AH116" s="129"/>
      <c r="AI116" s="129"/>
      <c r="AJ116" s="129"/>
      <c r="AK116" s="129"/>
      <c r="AL116" s="129"/>
      <c r="AM116" s="129"/>
      <c r="AN116" s="132">
        <f>SUM(AG116,AT116)</f>
        <v>0</v>
      </c>
      <c r="AO116" s="129"/>
      <c r="AP116" s="129"/>
      <c r="AQ116" s="133" t="s">
        <v>91</v>
      </c>
      <c r="AR116" s="69"/>
      <c r="AS116" s="134">
        <v>0</v>
      </c>
      <c r="AT116" s="135">
        <f>ROUND(SUM(AV116:AW116),2)</f>
        <v>0</v>
      </c>
      <c r="AU116" s="136">
        <f>'A.3.1.2 - VRN'!P128</f>
        <v>0</v>
      </c>
      <c r="AV116" s="135">
        <f>'A.3.1.2 - VRN'!J37</f>
        <v>0</v>
      </c>
      <c r="AW116" s="135">
        <f>'A.3.1.2 - VRN'!J38</f>
        <v>0</v>
      </c>
      <c r="AX116" s="135">
        <f>'A.3.1.2 - VRN'!J39</f>
        <v>0</v>
      </c>
      <c r="AY116" s="135">
        <f>'A.3.1.2 - VRN'!J40</f>
        <v>0</v>
      </c>
      <c r="AZ116" s="135">
        <f>'A.3.1.2 - VRN'!F37</f>
        <v>0</v>
      </c>
      <c r="BA116" s="135">
        <f>'A.3.1.2 - VRN'!F38</f>
        <v>0</v>
      </c>
      <c r="BB116" s="135">
        <f>'A.3.1.2 - VRN'!F39</f>
        <v>0</v>
      </c>
      <c r="BC116" s="135">
        <f>'A.3.1.2 - VRN'!F40</f>
        <v>0</v>
      </c>
      <c r="BD116" s="137">
        <f>'A.3.1.2 - VRN'!F41</f>
        <v>0</v>
      </c>
      <c r="BE116" s="4"/>
      <c r="BT116" s="138" t="s">
        <v>101</v>
      </c>
      <c r="BV116" s="138" t="s">
        <v>81</v>
      </c>
      <c r="BW116" s="138" t="s">
        <v>149</v>
      </c>
      <c r="BX116" s="138" t="s">
        <v>146</v>
      </c>
      <c r="CL116" s="138" t="s">
        <v>1</v>
      </c>
    </row>
    <row r="117" s="4" customFormat="1" ht="16.5" customHeight="1">
      <c r="A117" s="4"/>
      <c r="B117" s="67"/>
      <c r="C117" s="129"/>
      <c r="D117" s="129"/>
      <c r="E117" s="130" t="s">
        <v>150</v>
      </c>
      <c r="F117" s="130"/>
      <c r="G117" s="130"/>
      <c r="H117" s="130"/>
      <c r="I117" s="130"/>
      <c r="J117" s="129"/>
      <c r="K117" s="130" t="s">
        <v>151</v>
      </c>
      <c r="L117" s="130"/>
      <c r="M117" s="130"/>
      <c r="N117" s="130"/>
      <c r="O117" s="130"/>
      <c r="P117" s="130"/>
      <c r="Q117" s="130"/>
      <c r="R117" s="130"/>
      <c r="S117" s="130"/>
      <c r="T117" s="130"/>
      <c r="U117" s="130"/>
      <c r="V117" s="130"/>
      <c r="W117" s="130"/>
      <c r="X117" s="130"/>
      <c r="Y117" s="130"/>
      <c r="Z117" s="130"/>
      <c r="AA117" s="130"/>
      <c r="AB117" s="130"/>
      <c r="AC117" s="130"/>
      <c r="AD117" s="130"/>
      <c r="AE117" s="130"/>
      <c r="AF117" s="130"/>
      <c r="AG117" s="131">
        <f>ROUND(AG118,2)</f>
        <v>0</v>
      </c>
      <c r="AH117" s="129"/>
      <c r="AI117" s="129"/>
      <c r="AJ117" s="129"/>
      <c r="AK117" s="129"/>
      <c r="AL117" s="129"/>
      <c r="AM117" s="129"/>
      <c r="AN117" s="132">
        <f>SUM(AG117,AT117)</f>
        <v>0</v>
      </c>
      <c r="AO117" s="129"/>
      <c r="AP117" s="129"/>
      <c r="AQ117" s="133" t="s">
        <v>91</v>
      </c>
      <c r="AR117" s="69"/>
      <c r="AS117" s="134">
        <f>ROUND(AS118,2)</f>
        <v>0</v>
      </c>
      <c r="AT117" s="135">
        <f>ROUND(SUM(AV117:AW117),2)</f>
        <v>0</v>
      </c>
      <c r="AU117" s="136">
        <f>ROUND(AU118,5)</f>
        <v>0</v>
      </c>
      <c r="AV117" s="135">
        <f>ROUND(AZ117*L29,2)</f>
        <v>0</v>
      </c>
      <c r="AW117" s="135">
        <f>ROUND(BA117*L30,2)</f>
        <v>0</v>
      </c>
      <c r="AX117" s="135">
        <f>ROUND(BB117*L29,2)</f>
        <v>0</v>
      </c>
      <c r="AY117" s="135">
        <f>ROUND(BC117*L30,2)</f>
        <v>0</v>
      </c>
      <c r="AZ117" s="135">
        <f>ROUND(AZ118,2)</f>
        <v>0</v>
      </c>
      <c r="BA117" s="135">
        <f>ROUND(BA118,2)</f>
        <v>0</v>
      </c>
      <c r="BB117" s="135">
        <f>ROUND(BB118,2)</f>
        <v>0</v>
      </c>
      <c r="BC117" s="135">
        <f>ROUND(BC118,2)</f>
        <v>0</v>
      </c>
      <c r="BD117" s="137">
        <f>ROUND(BD118,2)</f>
        <v>0</v>
      </c>
      <c r="BE117" s="4"/>
      <c r="BS117" s="138" t="s">
        <v>78</v>
      </c>
      <c r="BT117" s="138" t="s">
        <v>88</v>
      </c>
      <c r="BU117" s="138" t="s">
        <v>80</v>
      </c>
      <c r="BV117" s="138" t="s">
        <v>81</v>
      </c>
      <c r="BW117" s="138" t="s">
        <v>152</v>
      </c>
      <c r="BX117" s="138" t="s">
        <v>141</v>
      </c>
      <c r="CL117" s="138" t="s">
        <v>1</v>
      </c>
    </row>
    <row r="118" s="4" customFormat="1" ht="16.5" customHeight="1">
      <c r="A118" s="4"/>
      <c r="B118" s="67"/>
      <c r="C118" s="129"/>
      <c r="D118" s="129"/>
      <c r="E118" s="129"/>
      <c r="F118" s="130" t="s">
        <v>153</v>
      </c>
      <c r="G118" s="130"/>
      <c r="H118" s="130"/>
      <c r="I118" s="130"/>
      <c r="J118" s="130"/>
      <c r="K118" s="129"/>
      <c r="L118" s="130" t="s">
        <v>154</v>
      </c>
      <c r="M118" s="130"/>
      <c r="N118" s="130"/>
      <c r="O118" s="130"/>
      <c r="P118" s="130"/>
      <c r="Q118" s="130"/>
      <c r="R118" s="130"/>
      <c r="S118" s="130"/>
      <c r="T118" s="130"/>
      <c r="U118" s="130"/>
      <c r="V118" s="130"/>
      <c r="W118" s="130"/>
      <c r="X118" s="130"/>
      <c r="Y118" s="130"/>
      <c r="Z118" s="130"/>
      <c r="AA118" s="130"/>
      <c r="AB118" s="130"/>
      <c r="AC118" s="130"/>
      <c r="AD118" s="130"/>
      <c r="AE118" s="130"/>
      <c r="AF118" s="130"/>
      <c r="AG118" s="131">
        <f>ROUND(SUM(AG119:AG120),2)</f>
        <v>0</v>
      </c>
      <c r="AH118" s="129"/>
      <c r="AI118" s="129"/>
      <c r="AJ118" s="129"/>
      <c r="AK118" s="129"/>
      <c r="AL118" s="129"/>
      <c r="AM118" s="129"/>
      <c r="AN118" s="132">
        <f>SUM(AG118,AT118)</f>
        <v>0</v>
      </c>
      <c r="AO118" s="129"/>
      <c r="AP118" s="129"/>
      <c r="AQ118" s="133" t="s">
        <v>91</v>
      </c>
      <c r="AR118" s="69"/>
      <c r="AS118" s="134">
        <f>ROUND(SUM(AS119:AS120),2)</f>
        <v>0</v>
      </c>
      <c r="AT118" s="135">
        <f>ROUND(SUM(AV118:AW118),2)</f>
        <v>0</v>
      </c>
      <c r="AU118" s="136">
        <f>ROUND(SUM(AU119:AU120),5)</f>
        <v>0</v>
      </c>
      <c r="AV118" s="135">
        <f>ROUND(AZ118*L29,2)</f>
        <v>0</v>
      </c>
      <c r="AW118" s="135">
        <f>ROUND(BA118*L30,2)</f>
        <v>0</v>
      </c>
      <c r="AX118" s="135">
        <f>ROUND(BB118*L29,2)</f>
        <v>0</v>
      </c>
      <c r="AY118" s="135">
        <f>ROUND(BC118*L30,2)</f>
        <v>0</v>
      </c>
      <c r="AZ118" s="135">
        <f>ROUND(SUM(AZ119:AZ120),2)</f>
        <v>0</v>
      </c>
      <c r="BA118" s="135">
        <f>ROUND(SUM(BA119:BA120),2)</f>
        <v>0</v>
      </c>
      <c r="BB118" s="135">
        <f>ROUND(SUM(BB119:BB120),2)</f>
        <v>0</v>
      </c>
      <c r="BC118" s="135">
        <f>ROUND(SUM(BC119:BC120),2)</f>
        <v>0</v>
      </c>
      <c r="BD118" s="137">
        <f>ROUND(SUM(BD119:BD120),2)</f>
        <v>0</v>
      </c>
      <c r="BE118" s="4"/>
      <c r="BS118" s="138" t="s">
        <v>78</v>
      </c>
      <c r="BT118" s="138" t="s">
        <v>96</v>
      </c>
      <c r="BV118" s="138" t="s">
        <v>81</v>
      </c>
      <c r="BW118" s="138" t="s">
        <v>155</v>
      </c>
      <c r="BX118" s="138" t="s">
        <v>152</v>
      </c>
      <c r="CL118" s="138" t="s">
        <v>1</v>
      </c>
    </row>
    <row r="119" s="4" customFormat="1" ht="16.5" customHeight="1">
      <c r="A119" s="139" t="s">
        <v>93</v>
      </c>
      <c r="B119" s="67"/>
      <c r="C119" s="129"/>
      <c r="D119" s="129"/>
      <c r="E119" s="129"/>
      <c r="F119" s="129"/>
      <c r="G119" s="130" t="s">
        <v>153</v>
      </c>
      <c r="H119" s="130"/>
      <c r="I119" s="130"/>
      <c r="J119" s="130"/>
      <c r="K119" s="130"/>
      <c r="L119" s="129"/>
      <c r="M119" s="130" t="s">
        <v>154</v>
      </c>
      <c r="N119" s="130"/>
      <c r="O119" s="130"/>
      <c r="P119" s="130"/>
      <c r="Q119" s="130"/>
      <c r="R119" s="130"/>
      <c r="S119" s="130"/>
      <c r="T119" s="130"/>
      <c r="U119" s="130"/>
      <c r="V119" s="130"/>
      <c r="W119" s="130"/>
      <c r="X119" s="130"/>
      <c r="Y119" s="130"/>
      <c r="Z119" s="130"/>
      <c r="AA119" s="130"/>
      <c r="AB119" s="130"/>
      <c r="AC119" s="130"/>
      <c r="AD119" s="130"/>
      <c r="AE119" s="130"/>
      <c r="AF119" s="130"/>
      <c r="AG119" s="132">
        <f>'A.3.2.1 - Oprava propustk...'!J34</f>
        <v>0</v>
      </c>
      <c r="AH119" s="129"/>
      <c r="AI119" s="129"/>
      <c r="AJ119" s="129"/>
      <c r="AK119" s="129"/>
      <c r="AL119" s="129"/>
      <c r="AM119" s="129"/>
      <c r="AN119" s="132">
        <f>SUM(AG119,AT119)</f>
        <v>0</v>
      </c>
      <c r="AO119" s="129"/>
      <c r="AP119" s="129"/>
      <c r="AQ119" s="133" t="s">
        <v>91</v>
      </c>
      <c r="AR119" s="69"/>
      <c r="AS119" s="134">
        <v>0</v>
      </c>
      <c r="AT119" s="135">
        <f>ROUND(SUM(AV119:AW119),2)</f>
        <v>0</v>
      </c>
      <c r="AU119" s="136">
        <f>'A.3.2.1 - Oprava propustk...'!P136</f>
        <v>0</v>
      </c>
      <c r="AV119" s="135">
        <f>'A.3.2.1 - Oprava propustk...'!J37</f>
        <v>0</v>
      </c>
      <c r="AW119" s="135">
        <f>'A.3.2.1 - Oprava propustk...'!J38</f>
        <v>0</v>
      </c>
      <c r="AX119" s="135">
        <f>'A.3.2.1 - Oprava propustk...'!J39</f>
        <v>0</v>
      </c>
      <c r="AY119" s="135">
        <f>'A.3.2.1 - Oprava propustk...'!J40</f>
        <v>0</v>
      </c>
      <c r="AZ119" s="135">
        <f>'A.3.2.1 - Oprava propustk...'!F37</f>
        <v>0</v>
      </c>
      <c r="BA119" s="135">
        <f>'A.3.2.1 - Oprava propustk...'!F38</f>
        <v>0</v>
      </c>
      <c r="BB119" s="135">
        <f>'A.3.2.1 - Oprava propustk...'!F39</f>
        <v>0</v>
      </c>
      <c r="BC119" s="135">
        <f>'A.3.2.1 - Oprava propustk...'!F40</f>
        <v>0</v>
      </c>
      <c r="BD119" s="137">
        <f>'A.3.2.1 - Oprava propustk...'!F41</f>
        <v>0</v>
      </c>
      <c r="BE119" s="4"/>
      <c r="BT119" s="138" t="s">
        <v>101</v>
      </c>
      <c r="BU119" s="138" t="s">
        <v>102</v>
      </c>
      <c r="BV119" s="138" t="s">
        <v>81</v>
      </c>
      <c r="BW119" s="138" t="s">
        <v>155</v>
      </c>
      <c r="BX119" s="138" t="s">
        <v>152</v>
      </c>
      <c r="CL119" s="138" t="s">
        <v>1</v>
      </c>
    </row>
    <row r="120" s="4" customFormat="1" ht="16.5" customHeight="1">
      <c r="A120" s="139" t="s">
        <v>93</v>
      </c>
      <c r="B120" s="67"/>
      <c r="C120" s="129"/>
      <c r="D120" s="129"/>
      <c r="E120" s="129"/>
      <c r="F120" s="129"/>
      <c r="G120" s="130" t="s">
        <v>156</v>
      </c>
      <c r="H120" s="130"/>
      <c r="I120" s="130"/>
      <c r="J120" s="130"/>
      <c r="K120" s="130"/>
      <c r="L120" s="129"/>
      <c r="M120" s="130" t="s">
        <v>148</v>
      </c>
      <c r="N120" s="130"/>
      <c r="O120" s="130"/>
      <c r="P120" s="130"/>
      <c r="Q120" s="130"/>
      <c r="R120" s="130"/>
      <c r="S120" s="130"/>
      <c r="T120" s="130"/>
      <c r="U120" s="130"/>
      <c r="V120" s="130"/>
      <c r="W120" s="130"/>
      <c r="X120" s="130"/>
      <c r="Y120" s="130"/>
      <c r="Z120" s="130"/>
      <c r="AA120" s="130"/>
      <c r="AB120" s="130"/>
      <c r="AC120" s="130"/>
      <c r="AD120" s="130"/>
      <c r="AE120" s="130"/>
      <c r="AF120" s="130"/>
      <c r="AG120" s="132">
        <f>'A.3.2.2 - VRN'!J34</f>
        <v>0</v>
      </c>
      <c r="AH120" s="129"/>
      <c r="AI120" s="129"/>
      <c r="AJ120" s="129"/>
      <c r="AK120" s="129"/>
      <c r="AL120" s="129"/>
      <c r="AM120" s="129"/>
      <c r="AN120" s="132">
        <f>SUM(AG120,AT120)</f>
        <v>0</v>
      </c>
      <c r="AO120" s="129"/>
      <c r="AP120" s="129"/>
      <c r="AQ120" s="133" t="s">
        <v>91</v>
      </c>
      <c r="AR120" s="69"/>
      <c r="AS120" s="134">
        <v>0</v>
      </c>
      <c r="AT120" s="135">
        <f>ROUND(SUM(AV120:AW120),2)</f>
        <v>0</v>
      </c>
      <c r="AU120" s="136">
        <f>'A.3.2.2 - VRN'!P129</f>
        <v>0</v>
      </c>
      <c r="AV120" s="135">
        <f>'A.3.2.2 - VRN'!J37</f>
        <v>0</v>
      </c>
      <c r="AW120" s="135">
        <f>'A.3.2.2 - VRN'!J38</f>
        <v>0</v>
      </c>
      <c r="AX120" s="135">
        <f>'A.3.2.2 - VRN'!J39</f>
        <v>0</v>
      </c>
      <c r="AY120" s="135">
        <f>'A.3.2.2 - VRN'!J40</f>
        <v>0</v>
      </c>
      <c r="AZ120" s="135">
        <f>'A.3.2.2 - VRN'!F37</f>
        <v>0</v>
      </c>
      <c r="BA120" s="135">
        <f>'A.3.2.2 - VRN'!F38</f>
        <v>0</v>
      </c>
      <c r="BB120" s="135">
        <f>'A.3.2.2 - VRN'!F39</f>
        <v>0</v>
      </c>
      <c r="BC120" s="135">
        <f>'A.3.2.2 - VRN'!F40</f>
        <v>0</v>
      </c>
      <c r="BD120" s="137">
        <f>'A.3.2.2 - VRN'!F41</f>
        <v>0</v>
      </c>
      <c r="BE120" s="4"/>
      <c r="BT120" s="138" t="s">
        <v>101</v>
      </c>
      <c r="BV120" s="138" t="s">
        <v>81</v>
      </c>
      <c r="BW120" s="138" t="s">
        <v>157</v>
      </c>
      <c r="BX120" s="138" t="s">
        <v>155</v>
      </c>
      <c r="CL120" s="138" t="s">
        <v>1</v>
      </c>
    </row>
    <row r="121" s="4" customFormat="1" ht="16.5" customHeight="1">
      <c r="A121" s="4"/>
      <c r="B121" s="67"/>
      <c r="C121" s="129"/>
      <c r="D121" s="129"/>
      <c r="E121" s="130" t="s">
        <v>158</v>
      </c>
      <c r="F121" s="130"/>
      <c r="G121" s="130"/>
      <c r="H121" s="130"/>
      <c r="I121" s="130"/>
      <c r="J121" s="129"/>
      <c r="K121" s="130" t="s">
        <v>159</v>
      </c>
      <c r="L121" s="130"/>
      <c r="M121" s="130"/>
      <c r="N121" s="130"/>
      <c r="O121" s="130"/>
      <c r="P121" s="130"/>
      <c r="Q121" s="130"/>
      <c r="R121" s="130"/>
      <c r="S121" s="130"/>
      <c r="T121" s="130"/>
      <c r="U121" s="130"/>
      <c r="V121" s="130"/>
      <c r="W121" s="130"/>
      <c r="X121" s="130"/>
      <c r="Y121" s="130"/>
      <c r="Z121" s="130"/>
      <c r="AA121" s="130"/>
      <c r="AB121" s="130"/>
      <c r="AC121" s="130"/>
      <c r="AD121" s="130"/>
      <c r="AE121" s="130"/>
      <c r="AF121" s="130"/>
      <c r="AG121" s="131">
        <f>ROUND(SUM(AG122:AG124),2)</f>
        <v>0</v>
      </c>
      <c r="AH121" s="129"/>
      <c r="AI121" s="129"/>
      <c r="AJ121" s="129"/>
      <c r="AK121" s="129"/>
      <c r="AL121" s="129"/>
      <c r="AM121" s="129"/>
      <c r="AN121" s="132">
        <f>SUM(AG121,AT121)</f>
        <v>0</v>
      </c>
      <c r="AO121" s="129"/>
      <c r="AP121" s="129"/>
      <c r="AQ121" s="133" t="s">
        <v>91</v>
      </c>
      <c r="AR121" s="69"/>
      <c r="AS121" s="134">
        <f>ROUND(SUM(AS122:AS124),2)</f>
        <v>0</v>
      </c>
      <c r="AT121" s="135">
        <f>ROUND(SUM(AV121:AW121),2)</f>
        <v>0</v>
      </c>
      <c r="AU121" s="136">
        <f>ROUND(SUM(AU122:AU124),5)</f>
        <v>0</v>
      </c>
      <c r="AV121" s="135">
        <f>ROUND(AZ121*L29,2)</f>
        <v>0</v>
      </c>
      <c r="AW121" s="135">
        <f>ROUND(BA121*L30,2)</f>
        <v>0</v>
      </c>
      <c r="AX121" s="135">
        <f>ROUND(BB121*L29,2)</f>
        <v>0</v>
      </c>
      <c r="AY121" s="135">
        <f>ROUND(BC121*L30,2)</f>
        <v>0</v>
      </c>
      <c r="AZ121" s="135">
        <f>ROUND(SUM(AZ122:AZ124),2)</f>
        <v>0</v>
      </c>
      <c r="BA121" s="135">
        <f>ROUND(SUM(BA122:BA124),2)</f>
        <v>0</v>
      </c>
      <c r="BB121" s="135">
        <f>ROUND(SUM(BB122:BB124),2)</f>
        <v>0</v>
      </c>
      <c r="BC121" s="135">
        <f>ROUND(SUM(BC122:BC124),2)</f>
        <v>0</v>
      </c>
      <c r="BD121" s="137">
        <f>ROUND(SUM(BD122:BD124),2)</f>
        <v>0</v>
      </c>
      <c r="BE121" s="4"/>
      <c r="BS121" s="138" t="s">
        <v>78</v>
      </c>
      <c r="BT121" s="138" t="s">
        <v>88</v>
      </c>
      <c r="BU121" s="138" t="s">
        <v>80</v>
      </c>
      <c r="BV121" s="138" t="s">
        <v>81</v>
      </c>
      <c r="BW121" s="138" t="s">
        <v>160</v>
      </c>
      <c r="BX121" s="138" t="s">
        <v>141</v>
      </c>
      <c r="CL121" s="138" t="s">
        <v>1</v>
      </c>
    </row>
    <row r="122" s="4" customFormat="1" ht="16.5" customHeight="1">
      <c r="A122" s="139" t="s">
        <v>93</v>
      </c>
      <c r="B122" s="67"/>
      <c r="C122" s="129"/>
      <c r="D122" s="129"/>
      <c r="E122" s="129"/>
      <c r="F122" s="130" t="s">
        <v>161</v>
      </c>
      <c r="G122" s="130"/>
      <c r="H122" s="130"/>
      <c r="I122" s="130"/>
      <c r="J122" s="130"/>
      <c r="K122" s="129"/>
      <c r="L122" s="130" t="s">
        <v>162</v>
      </c>
      <c r="M122" s="130"/>
      <c r="N122" s="130"/>
      <c r="O122" s="130"/>
      <c r="P122" s="130"/>
      <c r="Q122" s="130"/>
      <c r="R122" s="130"/>
      <c r="S122" s="130"/>
      <c r="T122" s="130"/>
      <c r="U122" s="130"/>
      <c r="V122" s="130"/>
      <c r="W122" s="130"/>
      <c r="X122" s="130"/>
      <c r="Y122" s="130"/>
      <c r="Z122" s="130"/>
      <c r="AA122" s="130"/>
      <c r="AB122" s="130"/>
      <c r="AC122" s="130"/>
      <c r="AD122" s="130"/>
      <c r="AE122" s="130"/>
      <c r="AF122" s="130"/>
      <c r="AG122" s="132">
        <f>'A.3.3.1 - Propustek v km ...'!J34</f>
        <v>0</v>
      </c>
      <c r="AH122" s="129"/>
      <c r="AI122" s="129"/>
      <c r="AJ122" s="129"/>
      <c r="AK122" s="129"/>
      <c r="AL122" s="129"/>
      <c r="AM122" s="129"/>
      <c r="AN122" s="132">
        <f>SUM(AG122,AT122)</f>
        <v>0</v>
      </c>
      <c r="AO122" s="129"/>
      <c r="AP122" s="129"/>
      <c r="AQ122" s="133" t="s">
        <v>91</v>
      </c>
      <c r="AR122" s="69"/>
      <c r="AS122" s="134">
        <v>0</v>
      </c>
      <c r="AT122" s="135">
        <f>ROUND(SUM(AV122:AW122),2)</f>
        <v>0</v>
      </c>
      <c r="AU122" s="136">
        <f>'A.3.3.1 - Propustek v km ...'!P136</f>
        <v>0</v>
      </c>
      <c r="AV122" s="135">
        <f>'A.3.3.1 - Propustek v km ...'!J37</f>
        <v>0</v>
      </c>
      <c r="AW122" s="135">
        <f>'A.3.3.1 - Propustek v km ...'!J38</f>
        <v>0</v>
      </c>
      <c r="AX122" s="135">
        <f>'A.3.3.1 - Propustek v km ...'!J39</f>
        <v>0</v>
      </c>
      <c r="AY122" s="135">
        <f>'A.3.3.1 - Propustek v km ...'!J40</f>
        <v>0</v>
      </c>
      <c r="AZ122" s="135">
        <f>'A.3.3.1 - Propustek v km ...'!F37</f>
        <v>0</v>
      </c>
      <c r="BA122" s="135">
        <f>'A.3.3.1 - Propustek v km ...'!F38</f>
        <v>0</v>
      </c>
      <c r="BB122" s="135">
        <f>'A.3.3.1 - Propustek v km ...'!F39</f>
        <v>0</v>
      </c>
      <c r="BC122" s="135">
        <f>'A.3.3.1 - Propustek v km ...'!F40</f>
        <v>0</v>
      </c>
      <c r="BD122" s="137">
        <f>'A.3.3.1 - Propustek v km ...'!F41</f>
        <v>0</v>
      </c>
      <c r="BE122" s="4"/>
      <c r="BT122" s="138" t="s">
        <v>96</v>
      </c>
      <c r="BV122" s="138" t="s">
        <v>81</v>
      </c>
      <c r="BW122" s="138" t="s">
        <v>163</v>
      </c>
      <c r="BX122" s="138" t="s">
        <v>160</v>
      </c>
      <c r="CL122" s="138" t="s">
        <v>1</v>
      </c>
    </row>
    <row r="123" s="4" customFormat="1" ht="16.5" customHeight="1">
      <c r="A123" s="139" t="s">
        <v>93</v>
      </c>
      <c r="B123" s="67"/>
      <c r="C123" s="129"/>
      <c r="D123" s="129"/>
      <c r="E123" s="129"/>
      <c r="F123" s="130" t="s">
        <v>164</v>
      </c>
      <c r="G123" s="130"/>
      <c r="H123" s="130"/>
      <c r="I123" s="130"/>
      <c r="J123" s="130"/>
      <c r="K123" s="129"/>
      <c r="L123" s="130" t="s">
        <v>165</v>
      </c>
      <c r="M123" s="130"/>
      <c r="N123" s="130"/>
      <c r="O123" s="130"/>
      <c r="P123" s="130"/>
      <c r="Q123" s="130"/>
      <c r="R123" s="130"/>
      <c r="S123" s="130"/>
      <c r="T123" s="130"/>
      <c r="U123" s="130"/>
      <c r="V123" s="130"/>
      <c r="W123" s="130"/>
      <c r="X123" s="130"/>
      <c r="Y123" s="130"/>
      <c r="Z123" s="130"/>
      <c r="AA123" s="130"/>
      <c r="AB123" s="130"/>
      <c r="AC123" s="130"/>
      <c r="AD123" s="130"/>
      <c r="AE123" s="130"/>
      <c r="AF123" s="130"/>
      <c r="AG123" s="132">
        <f>'A.3.3.2 - Svršek v km 26,...'!J34</f>
        <v>0</v>
      </c>
      <c r="AH123" s="129"/>
      <c r="AI123" s="129"/>
      <c r="AJ123" s="129"/>
      <c r="AK123" s="129"/>
      <c r="AL123" s="129"/>
      <c r="AM123" s="129"/>
      <c r="AN123" s="132">
        <f>SUM(AG123,AT123)</f>
        <v>0</v>
      </c>
      <c r="AO123" s="129"/>
      <c r="AP123" s="129"/>
      <c r="AQ123" s="133" t="s">
        <v>91</v>
      </c>
      <c r="AR123" s="69"/>
      <c r="AS123" s="134">
        <v>0</v>
      </c>
      <c r="AT123" s="135">
        <f>ROUND(SUM(AV123:AW123),2)</f>
        <v>0</v>
      </c>
      <c r="AU123" s="136">
        <f>'A.3.3.2 - Svršek v km 26,...'!P127</f>
        <v>0</v>
      </c>
      <c r="AV123" s="135">
        <f>'A.3.3.2 - Svršek v km 26,...'!J37</f>
        <v>0</v>
      </c>
      <c r="AW123" s="135">
        <f>'A.3.3.2 - Svršek v km 26,...'!J38</f>
        <v>0</v>
      </c>
      <c r="AX123" s="135">
        <f>'A.3.3.2 - Svršek v km 26,...'!J39</f>
        <v>0</v>
      </c>
      <c r="AY123" s="135">
        <f>'A.3.3.2 - Svršek v km 26,...'!J40</f>
        <v>0</v>
      </c>
      <c r="AZ123" s="135">
        <f>'A.3.3.2 - Svršek v km 26,...'!F37</f>
        <v>0</v>
      </c>
      <c r="BA123" s="135">
        <f>'A.3.3.2 - Svršek v km 26,...'!F38</f>
        <v>0</v>
      </c>
      <c r="BB123" s="135">
        <f>'A.3.3.2 - Svršek v km 26,...'!F39</f>
        <v>0</v>
      </c>
      <c r="BC123" s="135">
        <f>'A.3.3.2 - Svršek v km 26,...'!F40</f>
        <v>0</v>
      </c>
      <c r="BD123" s="137">
        <f>'A.3.3.2 - Svršek v km 26,...'!F41</f>
        <v>0</v>
      </c>
      <c r="BE123" s="4"/>
      <c r="BT123" s="138" t="s">
        <v>96</v>
      </c>
      <c r="BV123" s="138" t="s">
        <v>81</v>
      </c>
      <c r="BW123" s="138" t="s">
        <v>166</v>
      </c>
      <c r="BX123" s="138" t="s">
        <v>160</v>
      </c>
      <c r="CL123" s="138" t="s">
        <v>1</v>
      </c>
    </row>
    <row r="124" s="4" customFormat="1" ht="16.5" customHeight="1">
      <c r="A124" s="139" t="s">
        <v>93</v>
      </c>
      <c r="B124" s="67"/>
      <c r="C124" s="129"/>
      <c r="D124" s="129"/>
      <c r="E124" s="129"/>
      <c r="F124" s="130" t="s">
        <v>167</v>
      </c>
      <c r="G124" s="130"/>
      <c r="H124" s="130"/>
      <c r="I124" s="130"/>
      <c r="J124" s="130"/>
      <c r="K124" s="129"/>
      <c r="L124" s="130" t="s">
        <v>148</v>
      </c>
      <c r="M124" s="130"/>
      <c r="N124" s="130"/>
      <c r="O124" s="130"/>
      <c r="P124" s="130"/>
      <c r="Q124" s="130"/>
      <c r="R124" s="130"/>
      <c r="S124" s="130"/>
      <c r="T124" s="130"/>
      <c r="U124" s="130"/>
      <c r="V124" s="130"/>
      <c r="W124" s="130"/>
      <c r="X124" s="130"/>
      <c r="Y124" s="130"/>
      <c r="Z124" s="130"/>
      <c r="AA124" s="130"/>
      <c r="AB124" s="130"/>
      <c r="AC124" s="130"/>
      <c r="AD124" s="130"/>
      <c r="AE124" s="130"/>
      <c r="AF124" s="130"/>
      <c r="AG124" s="132">
        <f>'A.3.3.3 - VRN'!J34</f>
        <v>0</v>
      </c>
      <c r="AH124" s="129"/>
      <c r="AI124" s="129"/>
      <c r="AJ124" s="129"/>
      <c r="AK124" s="129"/>
      <c r="AL124" s="129"/>
      <c r="AM124" s="129"/>
      <c r="AN124" s="132">
        <f>SUM(AG124,AT124)</f>
        <v>0</v>
      </c>
      <c r="AO124" s="129"/>
      <c r="AP124" s="129"/>
      <c r="AQ124" s="133" t="s">
        <v>91</v>
      </c>
      <c r="AR124" s="69"/>
      <c r="AS124" s="134">
        <v>0</v>
      </c>
      <c r="AT124" s="135">
        <f>ROUND(SUM(AV124:AW124),2)</f>
        <v>0</v>
      </c>
      <c r="AU124" s="136">
        <f>'A.3.3.3 - VRN'!P128</f>
        <v>0</v>
      </c>
      <c r="AV124" s="135">
        <f>'A.3.3.3 - VRN'!J37</f>
        <v>0</v>
      </c>
      <c r="AW124" s="135">
        <f>'A.3.3.3 - VRN'!J38</f>
        <v>0</v>
      </c>
      <c r="AX124" s="135">
        <f>'A.3.3.3 - VRN'!J39</f>
        <v>0</v>
      </c>
      <c r="AY124" s="135">
        <f>'A.3.3.3 - VRN'!J40</f>
        <v>0</v>
      </c>
      <c r="AZ124" s="135">
        <f>'A.3.3.3 - VRN'!F37</f>
        <v>0</v>
      </c>
      <c r="BA124" s="135">
        <f>'A.3.3.3 - VRN'!F38</f>
        <v>0</v>
      </c>
      <c r="BB124" s="135">
        <f>'A.3.3.3 - VRN'!F39</f>
        <v>0</v>
      </c>
      <c r="BC124" s="135">
        <f>'A.3.3.3 - VRN'!F40</f>
        <v>0</v>
      </c>
      <c r="BD124" s="137">
        <f>'A.3.3.3 - VRN'!F41</f>
        <v>0</v>
      </c>
      <c r="BE124" s="4"/>
      <c r="BT124" s="138" t="s">
        <v>96</v>
      </c>
      <c r="BV124" s="138" t="s">
        <v>81</v>
      </c>
      <c r="BW124" s="138" t="s">
        <v>168</v>
      </c>
      <c r="BX124" s="138" t="s">
        <v>160</v>
      </c>
      <c r="CL124" s="138" t="s">
        <v>1</v>
      </c>
    </row>
    <row r="125" s="4" customFormat="1" ht="16.5" customHeight="1">
      <c r="A125" s="4"/>
      <c r="B125" s="67"/>
      <c r="C125" s="129"/>
      <c r="D125" s="129"/>
      <c r="E125" s="130" t="s">
        <v>169</v>
      </c>
      <c r="F125" s="130"/>
      <c r="G125" s="130"/>
      <c r="H125" s="130"/>
      <c r="I125" s="130"/>
      <c r="J125" s="129"/>
      <c r="K125" s="130" t="s">
        <v>170</v>
      </c>
      <c r="L125" s="130"/>
      <c r="M125" s="130"/>
      <c r="N125" s="130"/>
      <c r="O125" s="130"/>
      <c r="P125" s="130"/>
      <c r="Q125" s="130"/>
      <c r="R125" s="130"/>
      <c r="S125" s="130"/>
      <c r="T125" s="130"/>
      <c r="U125" s="130"/>
      <c r="V125" s="130"/>
      <c r="W125" s="130"/>
      <c r="X125" s="130"/>
      <c r="Y125" s="130"/>
      <c r="Z125" s="130"/>
      <c r="AA125" s="130"/>
      <c r="AB125" s="130"/>
      <c r="AC125" s="130"/>
      <c r="AD125" s="130"/>
      <c r="AE125" s="130"/>
      <c r="AF125" s="130"/>
      <c r="AG125" s="131">
        <f>ROUND(AG126,2)</f>
        <v>0</v>
      </c>
      <c r="AH125" s="129"/>
      <c r="AI125" s="129"/>
      <c r="AJ125" s="129"/>
      <c r="AK125" s="129"/>
      <c r="AL125" s="129"/>
      <c r="AM125" s="129"/>
      <c r="AN125" s="132">
        <f>SUM(AG125,AT125)</f>
        <v>0</v>
      </c>
      <c r="AO125" s="129"/>
      <c r="AP125" s="129"/>
      <c r="AQ125" s="133" t="s">
        <v>91</v>
      </c>
      <c r="AR125" s="69"/>
      <c r="AS125" s="134">
        <f>ROUND(AS126,2)</f>
        <v>0</v>
      </c>
      <c r="AT125" s="135">
        <f>ROUND(SUM(AV125:AW125),2)</f>
        <v>0</v>
      </c>
      <c r="AU125" s="136">
        <f>ROUND(AU126,5)</f>
        <v>0</v>
      </c>
      <c r="AV125" s="135">
        <f>ROUND(AZ125*L29,2)</f>
        <v>0</v>
      </c>
      <c r="AW125" s="135">
        <f>ROUND(BA125*L30,2)</f>
        <v>0</v>
      </c>
      <c r="AX125" s="135">
        <f>ROUND(BB125*L29,2)</f>
        <v>0</v>
      </c>
      <c r="AY125" s="135">
        <f>ROUND(BC125*L30,2)</f>
        <v>0</v>
      </c>
      <c r="AZ125" s="135">
        <f>ROUND(AZ126,2)</f>
        <v>0</v>
      </c>
      <c r="BA125" s="135">
        <f>ROUND(BA126,2)</f>
        <v>0</v>
      </c>
      <c r="BB125" s="135">
        <f>ROUND(BB126,2)</f>
        <v>0</v>
      </c>
      <c r="BC125" s="135">
        <f>ROUND(BC126,2)</f>
        <v>0</v>
      </c>
      <c r="BD125" s="137">
        <f>ROUND(BD126,2)</f>
        <v>0</v>
      </c>
      <c r="BE125" s="4"/>
      <c r="BS125" s="138" t="s">
        <v>78</v>
      </c>
      <c r="BT125" s="138" t="s">
        <v>88</v>
      </c>
      <c r="BU125" s="138" t="s">
        <v>80</v>
      </c>
      <c r="BV125" s="138" t="s">
        <v>81</v>
      </c>
      <c r="BW125" s="138" t="s">
        <v>171</v>
      </c>
      <c r="BX125" s="138" t="s">
        <v>141</v>
      </c>
      <c r="CL125" s="138" t="s">
        <v>1</v>
      </c>
    </row>
    <row r="126" s="4" customFormat="1" ht="16.5" customHeight="1">
      <c r="A126" s="4"/>
      <c r="B126" s="67"/>
      <c r="C126" s="129"/>
      <c r="D126" s="129"/>
      <c r="E126" s="129"/>
      <c r="F126" s="130" t="s">
        <v>172</v>
      </c>
      <c r="G126" s="130"/>
      <c r="H126" s="130"/>
      <c r="I126" s="130"/>
      <c r="J126" s="130"/>
      <c r="K126" s="129"/>
      <c r="L126" s="130" t="s">
        <v>173</v>
      </c>
      <c r="M126" s="130"/>
      <c r="N126" s="130"/>
      <c r="O126" s="130"/>
      <c r="P126" s="130"/>
      <c r="Q126" s="130"/>
      <c r="R126" s="130"/>
      <c r="S126" s="130"/>
      <c r="T126" s="130"/>
      <c r="U126" s="130"/>
      <c r="V126" s="130"/>
      <c r="W126" s="130"/>
      <c r="X126" s="130"/>
      <c r="Y126" s="130"/>
      <c r="Z126" s="130"/>
      <c r="AA126" s="130"/>
      <c r="AB126" s="130"/>
      <c r="AC126" s="130"/>
      <c r="AD126" s="130"/>
      <c r="AE126" s="130"/>
      <c r="AF126" s="130"/>
      <c r="AG126" s="131">
        <f>ROUND(SUM(AG127:AG128),2)</f>
        <v>0</v>
      </c>
      <c r="AH126" s="129"/>
      <c r="AI126" s="129"/>
      <c r="AJ126" s="129"/>
      <c r="AK126" s="129"/>
      <c r="AL126" s="129"/>
      <c r="AM126" s="129"/>
      <c r="AN126" s="132">
        <f>SUM(AG126,AT126)</f>
        <v>0</v>
      </c>
      <c r="AO126" s="129"/>
      <c r="AP126" s="129"/>
      <c r="AQ126" s="133" t="s">
        <v>91</v>
      </c>
      <c r="AR126" s="69"/>
      <c r="AS126" s="134">
        <f>ROUND(SUM(AS127:AS128),2)</f>
        <v>0</v>
      </c>
      <c r="AT126" s="135">
        <f>ROUND(SUM(AV126:AW126),2)</f>
        <v>0</v>
      </c>
      <c r="AU126" s="136">
        <f>ROUND(SUM(AU127:AU128),5)</f>
        <v>0</v>
      </c>
      <c r="AV126" s="135">
        <f>ROUND(AZ126*L29,2)</f>
        <v>0</v>
      </c>
      <c r="AW126" s="135">
        <f>ROUND(BA126*L30,2)</f>
        <v>0</v>
      </c>
      <c r="AX126" s="135">
        <f>ROUND(BB126*L29,2)</f>
        <v>0</v>
      </c>
      <c r="AY126" s="135">
        <f>ROUND(BC126*L30,2)</f>
        <v>0</v>
      </c>
      <c r="AZ126" s="135">
        <f>ROUND(SUM(AZ127:AZ128),2)</f>
        <v>0</v>
      </c>
      <c r="BA126" s="135">
        <f>ROUND(SUM(BA127:BA128),2)</f>
        <v>0</v>
      </c>
      <c r="BB126" s="135">
        <f>ROUND(SUM(BB127:BB128),2)</f>
        <v>0</v>
      </c>
      <c r="BC126" s="135">
        <f>ROUND(SUM(BC127:BC128),2)</f>
        <v>0</v>
      </c>
      <c r="BD126" s="137">
        <f>ROUND(SUM(BD127:BD128),2)</f>
        <v>0</v>
      </c>
      <c r="BE126" s="4"/>
      <c r="BS126" s="138" t="s">
        <v>78</v>
      </c>
      <c r="BT126" s="138" t="s">
        <v>96</v>
      </c>
      <c r="BV126" s="138" t="s">
        <v>81</v>
      </c>
      <c r="BW126" s="138" t="s">
        <v>174</v>
      </c>
      <c r="BX126" s="138" t="s">
        <v>171</v>
      </c>
      <c r="CL126" s="138" t="s">
        <v>1</v>
      </c>
    </row>
    <row r="127" s="4" customFormat="1" ht="16.5" customHeight="1">
      <c r="A127" s="139" t="s">
        <v>93</v>
      </c>
      <c r="B127" s="67"/>
      <c r="C127" s="129"/>
      <c r="D127" s="129"/>
      <c r="E127" s="129"/>
      <c r="F127" s="129"/>
      <c r="G127" s="130" t="s">
        <v>172</v>
      </c>
      <c r="H127" s="130"/>
      <c r="I127" s="130"/>
      <c r="J127" s="130"/>
      <c r="K127" s="130"/>
      <c r="L127" s="129"/>
      <c r="M127" s="130" t="s">
        <v>173</v>
      </c>
      <c r="N127" s="130"/>
      <c r="O127" s="130"/>
      <c r="P127" s="130"/>
      <c r="Q127" s="130"/>
      <c r="R127" s="130"/>
      <c r="S127" s="130"/>
      <c r="T127" s="130"/>
      <c r="U127" s="130"/>
      <c r="V127" s="130"/>
      <c r="W127" s="130"/>
      <c r="X127" s="130"/>
      <c r="Y127" s="130"/>
      <c r="Z127" s="130"/>
      <c r="AA127" s="130"/>
      <c r="AB127" s="130"/>
      <c r="AC127" s="130"/>
      <c r="AD127" s="130"/>
      <c r="AE127" s="130"/>
      <c r="AF127" s="130"/>
      <c r="AG127" s="132">
        <f>'A.3.4.1 - Oprava tunelu N...'!J34</f>
        <v>0</v>
      </c>
      <c r="AH127" s="129"/>
      <c r="AI127" s="129"/>
      <c r="AJ127" s="129"/>
      <c r="AK127" s="129"/>
      <c r="AL127" s="129"/>
      <c r="AM127" s="129"/>
      <c r="AN127" s="132">
        <f>SUM(AG127,AT127)</f>
        <v>0</v>
      </c>
      <c r="AO127" s="129"/>
      <c r="AP127" s="129"/>
      <c r="AQ127" s="133" t="s">
        <v>91</v>
      </c>
      <c r="AR127" s="69"/>
      <c r="AS127" s="134">
        <v>0</v>
      </c>
      <c r="AT127" s="135">
        <f>ROUND(SUM(AV127:AW127),2)</f>
        <v>0</v>
      </c>
      <c r="AU127" s="136">
        <f>'A.3.4.1 - Oprava tunelu N...'!P134</f>
        <v>0</v>
      </c>
      <c r="AV127" s="135">
        <f>'A.3.4.1 - Oprava tunelu N...'!J37</f>
        <v>0</v>
      </c>
      <c r="AW127" s="135">
        <f>'A.3.4.1 - Oprava tunelu N...'!J38</f>
        <v>0</v>
      </c>
      <c r="AX127" s="135">
        <f>'A.3.4.1 - Oprava tunelu N...'!J39</f>
        <v>0</v>
      </c>
      <c r="AY127" s="135">
        <f>'A.3.4.1 - Oprava tunelu N...'!J40</f>
        <v>0</v>
      </c>
      <c r="AZ127" s="135">
        <f>'A.3.4.1 - Oprava tunelu N...'!F37</f>
        <v>0</v>
      </c>
      <c r="BA127" s="135">
        <f>'A.3.4.1 - Oprava tunelu N...'!F38</f>
        <v>0</v>
      </c>
      <c r="BB127" s="135">
        <f>'A.3.4.1 - Oprava tunelu N...'!F39</f>
        <v>0</v>
      </c>
      <c r="BC127" s="135">
        <f>'A.3.4.1 - Oprava tunelu N...'!F40</f>
        <v>0</v>
      </c>
      <c r="BD127" s="137">
        <f>'A.3.4.1 - Oprava tunelu N...'!F41</f>
        <v>0</v>
      </c>
      <c r="BE127" s="4"/>
      <c r="BT127" s="138" t="s">
        <v>101</v>
      </c>
      <c r="BU127" s="138" t="s">
        <v>102</v>
      </c>
      <c r="BV127" s="138" t="s">
        <v>81</v>
      </c>
      <c r="BW127" s="138" t="s">
        <v>174</v>
      </c>
      <c r="BX127" s="138" t="s">
        <v>171</v>
      </c>
      <c r="CL127" s="138" t="s">
        <v>1</v>
      </c>
    </row>
    <row r="128" s="4" customFormat="1" ht="16.5" customHeight="1">
      <c r="A128" s="139" t="s">
        <v>93</v>
      </c>
      <c r="B128" s="67"/>
      <c r="C128" s="129"/>
      <c r="D128" s="129"/>
      <c r="E128" s="129"/>
      <c r="F128" s="129"/>
      <c r="G128" s="130" t="s">
        <v>175</v>
      </c>
      <c r="H128" s="130"/>
      <c r="I128" s="130"/>
      <c r="J128" s="130"/>
      <c r="K128" s="130"/>
      <c r="L128" s="129"/>
      <c r="M128" s="130" t="s">
        <v>148</v>
      </c>
      <c r="N128" s="130"/>
      <c r="O128" s="130"/>
      <c r="P128" s="130"/>
      <c r="Q128" s="130"/>
      <c r="R128" s="130"/>
      <c r="S128" s="130"/>
      <c r="T128" s="130"/>
      <c r="U128" s="130"/>
      <c r="V128" s="130"/>
      <c r="W128" s="130"/>
      <c r="X128" s="130"/>
      <c r="Y128" s="130"/>
      <c r="Z128" s="130"/>
      <c r="AA128" s="130"/>
      <c r="AB128" s="130"/>
      <c r="AC128" s="130"/>
      <c r="AD128" s="130"/>
      <c r="AE128" s="130"/>
      <c r="AF128" s="130"/>
      <c r="AG128" s="132">
        <f>'A.3.4.2 - VRN'!J34</f>
        <v>0</v>
      </c>
      <c r="AH128" s="129"/>
      <c r="AI128" s="129"/>
      <c r="AJ128" s="129"/>
      <c r="AK128" s="129"/>
      <c r="AL128" s="129"/>
      <c r="AM128" s="129"/>
      <c r="AN128" s="132">
        <f>SUM(AG128,AT128)</f>
        <v>0</v>
      </c>
      <c r="AO128" s="129"/>
      <c r="AP128" s="129"/>
      <c r="AQ128" s="133" t="s">
        <v>91</v>
      </c>
      <c r="AR128" s="69"/>
      <c r="AS128" s="134">
        <v>0</v>
      </c>
      <c r="AT128" s="135">
        <f>ROUND(SUM(AV128:AW128),2)</f>
        <v>0</v>
      </c>
      <c r="AU128" s="136">
        <f>'A.3.4.2 - VRN'!P128</f>
        <v>0</v>
      </c>
      <c r="AV128" s="135">
        <f>'A.3.4.2 - VRN'!J37</f>
        <v>0</v>
      </c>
      <c r="AW128" s="135">
        <f>'A.3.4.2 - VRN'!J38</f>
        <v>0</v>
      </c>
      <c r="AX128" s="135">
        <f>'A.3.4.2 - VRN'!J39</f>
        <v>0</v>
      </c>
      <c r="AY128" s="135">
        <f>'A.3.4.2 - VRN'!J40</f>
        <v>0</v>
      </c>
      <c r="AZ128" s="135">
        <f>'A.3.4.2 - VRN'!F37</f>
        <v>0</v>
      </c>
      <c r="BA128" s="135">
        <f>'A.3.4.2 - VRN'!F38</f>
        <v>0</v>
      </c>
      <c r="BB128" s="135">
        <f>'A.3.4.2 - VRN'!F39</f>
        <v>0</v>
      </c>
      <c r="BC128" s="135">
        <f>'A.3.4.2 - VRN'!F40</f>
        <v>0</v>
      </c>
      <c r="BD128" s="137">
        <f>'A.3.4.2 - VRN'!F41</f>
        <v>0</v>
      </c>
      <c r="BE128" s="4"/>
      <c r="BT128" s="138" t="s">
        <v>101</v>
      </c>
      <c r="BV128" s="138" t="s">
        <v>81</v>
      </c>
      <c r="BW128" s="138" t="s">
        <v>176</v>
      </c>
      <c r="BX128" s="138" t="s">
        <v>174</v>
      </c>
      <c r="CL128" s="138" t="s">
        <v>1</v>
      </c>
    </row>
    <row r="129" s="4" customFormat="1" ht="16.5" customHeight="1">
      <c r="A129" s="4"/>
      <c r="B129" s="67"/>
      <c r="C129" s="129"/>
      <c r="D129" s="129"/>
      <c r="E129" s="130" t="s">
        <v>177</v>
      </c>
      <c r="F129" s="130"/>
      <c r="G129" s="130"/>
      <c r="H129" s="130"/>
      <c r="I129" s="130"/>
      <c r="J129" s="129"/>
      <c r="K129" s="130" t="s">
        <v>178</v>
      </c>
      <c r="L129" s="130"/>
      <c r="M129" s="130"/>
      <c r="N129" s="130"/>
      <c r="O129" s="130"/>
      <c r="P129" s="130"/>
      <c r="Q129" s="130"/>
      <c r="R129" s="130"/>
      <c r="S129" s="130"/>
      <c r="T129" s="130"/>
      <c r="U129" s="130"/>
      <c r="V129" s="130"/>
      <c r="W129" s="130"/>
      <c r="X129" s="130"/>
      <c r="Y129" s="130"/>
      <c r="Z129" s="130"/>
      <c r="AA129" s="130"/>
      <c r="AB129" s="130"/>
      <c r="AC129" s="130"/>
      <c r="AD129" s="130"/>
      <c r="AE129" s="130"/>
      <c r="AF129" s="130"/>
      <c r="AG129" s="131">
        <f>ROUND(AG130,2)</f>
        <v>0</v>
      </c>
      <c r="AH129" s="129"/>
      <c r="AI129" s="129"/>
      <c r="AJ129" s="129"/>
      <c r="AK129" s="129"/>
      <c r="AL129" s="129"/>
      <c r="AM129" s="129"/>
      <c r="AN129" s="132">
        <f>SUM(AG129,AT129)</f>
        <v>0</v>
      </c>
      <c r="AO129" s="129"/>
      <c r="AP129" s="129"/>
      <c r="AQ129" s="133" t="s">
        <v>91</v>
      </c>
      <c r="AR129" s="69"/>
      <c r="AS129" s="134">
        <f>ROUND(AS130,2)</f>
        <v>0</v>
      </c>
      <c r="AT129" s="135">
        <f>ROUND(SUM(AV129:AW129),2)</f>
        <v>0</v>
      </c>
      <c r="AU129" s="136">
        <f>ROUND(AU130,5)</f>
        <v>0</v>
      </c>
      <c r="AV129" s="135">
        <f>ROUND(AZ129*L29,2)</f>
        <v>0</v>
      </c>
      <c r="AW129" s="135">
        <f>ROUND(BA129*L30,2)</f>
        <v>0</v>
      </c>
      <c r="AX129" s="135">
        <f>ROUND(BB129*L29,2)</f>
        <v>0</v>
      </c>
      <c r="AY129" s="135">
        <f>ROUND(BC129*L30,2)</f>
        <v>0</v>
      </c>
      <c r="AZ129" s="135">
        <f>ROUND(AZ130,2)</f>
        <v>0</v>
      </c>
      <c r="BA129" s="135">
        <f>ROUND(BA130,2)</f>
        <v>0</v>
      </c>
      <c r="BB129" s="135">
        <f>ROUND(BB130,2)</f>
        <v>0</v>
      </c>
      <c r="BC129" s="135">
        <f>ROUND(BC130,2)</f>
        <v>0</v>
      </c>
      <c r="BD129" s="137">
        <f>ROUND(BD130,2)</f>
        <v>0</v>
      </c>
      <c r="BE129" s="4"/>
      <c r="BS129" s="138" t="s">
        <v>78</v>
      </c>
      <c r="BT129" s="138" t="s">
        <v>88</v>
      </c>
      <c r="BU129" s="138" t="s">
        <v>80</v>
      </c>
      <c r="BV129" s="138" t="s">
        <v>81</v>
      </c>
      <c r="BW129" s="138" t="s">
        <v>179</v>
      </c>
      <c r="BX129" s="138" t="s">
        <v>141</v>
      </c>
      <c r="CL129" s="138" t="s">
        <v>1</v>
      </c>
    </row>
    <row r="130" s="4" customFormat="1" ht="16.5" customHeight="1">
      <c r="A130" s="4"/>
      <c r="B130" s="67"/>
      <c r="C130" s="129"/>
      <c r="D130" s="129"/>
      <c r="E130" s="129"/>
      <c r="F130" s="130" t="s">
        <v>180</v>
      </c>
      <c r="G130" s="130"/>
      <c r="H130" s="130"/>
      <c r="I130" s="130"/>
      <c r="J130" s="130"/>
      <c r="K130" s="129"/>
      <c r="L130" s="130" t="s">
        <v>181</v>
      </c>
      <c r="M130" s="130"/>
      <c r="N130" s="130"/>
      <c r="O130" s="130"/>
      <c r="P130" s="130"/>
      <c r="Q130" s="130"/>
      <c r="R130" s="130"/>
      <c r="S130" s="130"/>
      <c r="T130" s="130"/>
      <c r="U130" s="130"/>
      <c r="V130" s="130"/>
      <c r="W130" s="130"/>
      <c r="X130" s="130"/>
      <c r="Y130" s="130"/>
      <c r="Z130" s="130"/>
      <c r="AA130" s="130"/>
      <c r="AB130" s="130"/>
      <c r="AC130" s="130"/>
      <c r="AD130" s="130"/>
      <c r="AE130" s="130"/>
      <c r="AF130" s="130"/>
      <c r="AG130" s="131">
        <f>ROUND(SUM(AG131:AG132),2)</f>
        <v>0</v>
      </c>
      <c r="AH130" s="129"/>
      <c r="AI130" s="129"/>
      <c r="AJ130" s="129"/>
      <c r="AK130" s="129"/>
      <c r="AL130" s="129"/>
      <c r="AM130" s="129"/>
      <c r="AN130" s="132">
        <f>SUM(AG130,AT130)</f>
        <v>0</v>
      </c>
      <c r="AO130" s="129"/>
      <c r="AP130" s="129"/>
      <c r="AQ130" s="133" t="s">
        <v>91</v>
      </c>
      <c r="AR130" s="69"/>
      <c r="AS130" s="134">
        <f>ROUND(SUM(AS131:AS132),2)</f>
        <v>0</v>
      </c>
      <c r="AT130" s="135">
        <f>ROUND(SUM(AV130:AW130),2)</f>
        <v>0</v>
      </c>
      <c r="AU130" s="136">
        <f>ROUND(SUM(AU131:AU132),5)</f>
        <v>0</v>
      </c>
      <c r="AV130" s="135">
        <f>ROUND(AZ130*L29,2)</f>
        <v>0</v>
      </c>
      <c r="AW130" s="135">
        <f>ROUND(BA130*L30,2)</f>
        <v>0</v>
      </c>
      <c r="AX130" s="135">
        <f>ROUND(BB130*L29,2)</f>
        <v>0</v>
      </c>
      <c r="AY130" s="135">
        <f>ROUND(BC130*L30,2)</f>
        <v>0</v>
      </c>
      <c r="AZ130" s="135">
        <f>ROUND(SUM(AZ131:AZ132),2)</f>
        <v>0</v>
      </c>
      <c r="BA130" s="135">
        <f>ROUND(SUM(BA131:BA132),2)</f>
        <v>0</v>
      </c>
      <c r="BB130" s="135">
        <f>ROUND(SUM(BB131:BB132),2)</f>
        <v>0</v>
      </c>
      <c r="BC130" s="135">
        <f>ROUND(SUM(BC131:BC132),2)</f>
        <v>0</v>
      </c>
      <c r="BD130" s="137">
        <f>ROUND(SUM(BD131:BD132),2)</f>
        <v>0</v>
      </c>
      <c r="BE130" s="4"/>
      <c r="BS130" s="138" t="s">
        <v>78</v>
      </c>
      <c r="BT130" s="138" t="s">
        <v>96</v>
      </c>
      <c r="BV130" s="138" t="s">
        <v>81</v>
      </c>
      <c r="BW130" s="138" t="s">
        <v>182</v>
      </c>
      <c r="BX130" s="138" t="s">
        <v>179</v>
      </c>
      <c r="CL130" s="138" t="s">
        <v>1</v>
      </c>
    </row>
    <row r="131" s="4" customFormat="1" ht="16.5" customHeight="1">
      <c r="A131" s="139" t="s">
        <v>93</v>
      </c>
      <c r="B131" s="67"/>
      <c r="C131" s="129"/>
      <c r="D131" s="129"/>
      <c r="E131" s="129"/>
      <c r="F131" s="129"/>
      <c r="G131" s="130" t="s">
        <v>180</v>
      </c>
      <c r="H131" s="130"/>
      <c r="I131" s="130"/>
      <c r="J131" s="130"/>
      <c r="K131" s="130"/>
      <c r="L131" s="129"/>
      <c r="M131" s="130" t="s">
        <v>181</v>
      </c>
      <c r="N131" s="130"/>
      <c r="O131" s="130"/>
      <c r="P131" s="130"/>
      <c r="Q131" s="130"/>
      <c r="R131" s="130"/>
      <c r="S131" s="130"/>
      <c r="T131" s="130"/>
      <c r="U131" s="130"/>
      <c r="V131" s="130"/>
      <c r="W131" s="130"/>
      <c r="X131" s="130"/>
      <c r="Y131" s="130"/>
      <c r="Z131" s="130"/>
      <c r="AA131" s="130"/>
      <c r="AB131" s="130"/>
      <c r="AC131" s="130"/>
      <c r="AD131" s="130"/>
      <c r="AE131" s="130"/>
      <c r="AF131" s="130"/>
      <c r="AG131" s="132">
        <f>'A.3.5.1 - Oprava tunelu V...'!J34</f>
        <v>0</v>
      </c>
      <c r="AH131" s="129"/>
      <c r="AI131" s="129"/>
      <c r="AJ131" s="129"/>
      <c r="AK131" s="129"/>
      <c r="AL131" s="129"/>
      <c r="AM131" s="129"/>
      <c r="AN131" s="132">
        <f>SUM(AG131,AT131)</f>
        <v>0</v>
      </c>
      <c r="AO131" s="129"/>
      <c r="AP131" s="129"/>
      <c r="AQ131" s="133" t="s">
        <v>91</v>
      </c>
      <c r="AR131" s="69"/>
      <c r="AS131" s="134">
        <v>0</v>
      </c>
      <c r="AT131" s="135">
        <f>ROUND(SUM(AV131:AW131),2)</f>
        <v>0</v>
      </c>
      <c r="AU131" s="136">
        <f>'A.3.5.1 - Oprava tunelu V...'!P135</f>
        <v>0</v>
      </c>
      <c r="AV131" s="135">
        <f>'A.3.5.1 - Oprava tunelu V...'!J37</f>
        <v>0</v>
      </c>
      <c r="AW131" s="135">
        <f>'A.3.5.1 - Oprava tunelu V...'!J38</f>
        <v>0</v>
      </c>
      <c r="AX131" s="135">
        <f>'A.3.5.1 - Oprava tunelu V...'!J39</f>
        <v>0</v>
      </c>
      <c r="AY131" s="135">
        <f>'A.3.5.1 - Oprava tunelu V...'!J40</f>
        <v>0</v>
      </c>
      <c r="AZ131" s="135">
        <f>'A.3.5.1 - Oprava tunelu V...'!F37</f>
        <v>0</v>
      </c>
      <c r="BA131" s="135">
        <f>'A.3.5.1 - Oprava tunelu V...'!F38</f>
        <v>0</v>
      </c>
      <c r="BB131" s="135">
        <f>'A.3.5.1 - Oprava tunelu V...'!F39</f>
        <v>0</v>
      </c>
      <c r="BC131" s="135">
        <f>'A.3.5.1 - Oprava tunelu V...'!F40</f>
        <v>0</v>
      </c>
      <c r="BD131" s="137">
        <f>'A.3.5.1 - Oprava tunelu V...'!F41</f>
        <v>0</v>
      </c>
      <c r="BE131" s="4"/>
      <c r="BT131" s="138" t="s">
        <v>101</v>
      </c>
      <c r="BU131" s="138" t="s">
        <v>102</v>
      </c>
      <c r="BV131" s="138" t="s">
        <v>81</v>
      </c>
      <c r="BW131" s="138" t="s">
        <v>182</v>
      </c>
      <c r="BX131" s="138" t="s">
        <v>179</v>
      </c>
      <c r="CL131" s="138" t="s">
        <v>1</v>
      </c>
    </row>
    <row r="132" s="4" customFormat="1" ht="16.5" customHeight="1">
      <c r="A132" s="139" t="s">
        <v>93</v>
      </c>
      <c r="B132" s="67"/>
      <c r="C132" s="129"/>
      <c r="D132" s="129"/>
      <c r="E132" s="129"/>
      <c r="F132" s="129"/>
      <c r="G132" s="130" t="s">
        <v>183</v>
      </c>
      <c r="H132" s="130"/>
      <c r="I132" s="130"/>
      <c r="J132" s="130"/>
      <c r="K132" s="130"/>
      <c r="L132" s="129"/>
      <c r="M132" s="130" t="s">
        <v>148</v>
      </c>
      <c r="N132" s="130"/>
      <c r="O132" s="130"/>
      <c r="P132" s="130"/>
      <c r="Q132" s="130"/>
      <c r="R132" s="130"/>
      <c r="S132" s="130"/>
      <c r="T132" s="130"/>
      <c r="U132" s="130"/>
      <c r="V132" s="130"/>
      <c r="W132" s="130"/>
      <c r="X132" s="130"/>
      <c r="Y132" s="130"/>
      <c r="Z132" s="130"/>
      <c r="AA132" s="130"/>
      <c r="AB132" s="130"/>
      <c r="AC132" s="130"/>
      <c r="AD132" s="130"/>
      <c r="AE132" s="130"/>
      <c r="AF132" s="130"/>
      <c r="AG132" s="132">
        <f>'A.3.5.2 - VRN'!J34</f>
        <v>0</v>
      </c>
      <c r="AH132" s="129"/>
      <c r="AI132" s="129"/>
      <c r="AJ132" s="129"/>
      <c r="AK132" s="129"/>
      <c r="AL132" s="129"/>
      <c r="AM132" s="129"/>
      <c r="AN132" s="132">
        <f>SUM(AG132,AT132)</f>
        <v>0</v>
      </c>
      <c r="AO132" s="129"/>
      <c r="AP132" s="129"/>
      <c r="AQ132" s="133" t="s">
        <v>91</v>
      </c>
      <c r="AR132" s="69"/>
      <c r="AS132" s="140">
        <v>0</v>
      </c>
      <c r="AT132" s="141">
        <f>ROUND(SUM(AV132:AW132),2)</f>
        <v>0</v>
      </c>
      <c r="AU132" s="142">
        <f>'A.3.5.2 - VRN'!P128</f>
        <v>0</v>
      </c>
      <c r="AV132" s="141">
        <f>'A.3.5.2 - VRN'!J37</f>
        <v>0</v>
      </c>
      <c r="AW132" s="141">
        <f>'A.3.5.2 - VRN'!J38</f>
        <v>0</v>
      </c>
      <c r="AX132" s="141">
        <f>'A.3.5.2 - VRN'!J39</f>
        <v>0</v>
      </c>
      <c r="AY132" s="141">
        <f>'A.3.5.2 - VRN'!J40</f>
        <v>0</v>
      </c>
      <c r="AZ132" s="141">
        <f>'A.3.5.2 - VRN'!F37</f>
        <v>0</v>
      </c>
      <c r="BA132" s="141">
        <f>'A.3.5.2 - VRN'!F38</f>
        <v>0</v>
      </c>
      <c r="BB132" s="141">
        <f>'A.3.5.2 - VRN'!F39</f>
        <v>0</v>
      </c>
      <c r="BC132" s="141">
        <f>'A.3.5.2 - VRN'!F40</f>
        <v>0</v>
      </c>
      <c r="BD132" s="143">
        <f>'A.3.5.2 - VRN'!F41</f>
        <v>0</v>
      </c>
      <c r="BE132" s="4"/>
      <c r="BT132" s="138" t="s">
        <v>101</v>
      </c>
      <c r="BV132" s="138" t="s">
        <v>81</v>
      </c>
      <c r="BW132" s="138" t="s">
        <v>184</v>
      </c>
      <c r="BX132" s="138" t="s">
        <v>182</v>
      </c>
      <c r="CL132" s="138" t="s">
        <v>1</v>
      </c>
    </row>
    <row r="133" s="2" customFormat="1" ht="30" customHeight="1">
      <c r="A133" s="35"/>
      <c r="B133" s="36"/>
      <c r="C133" s="37"/>
      <c r="D133" s="37"/>
      <c r="E133" s="37"/>
      <c r="F133" s="37"/>
      <c r="G133" s="37"/>
      <c r="H133" s="37"/>
      <c r="I133" s="37"/>
      <c r="J133" s="37"/>
      <c r="K133" s="37"/>
      <c r="L133" s="37"/>
      <c r="M133" s="37"/>
      <c r="N133" s="37"/>
      <c r="O133" s="37"/>
      <c r="P133" s="37"/>
      <c r="Q133" s="37"/>
      <c r="R133" s="37"/>
      <c r="S133" s="37"/>
      <c r="T133" s="37"/>
      <c r="U133" s="37"/>
      <c r="V133" s="37"/>
      <c r="W133" s="37"/>
      <c r="X133" s="37"/>
      <c r="Y133" s="37"/>
      <c r="Z133" s="37"/>
      <c r="AA133" s="37"/>
      <c r="AB133" s="37"/>
      <c r="AC133" s="37"/>
      <c r="AD133" s="37"/>
      <c r="AE133" s="37"/>
      <c r="AF133" s="37"/>
      <c r="AG133" s="37"/>
      <c r="AH133" s="37"/>
      <c r="AI133" s="37"/>
      <c r="AJ133" s="37"/>
      <c r="AK133" s="37"/>
      <c r="AL133" s="37"/>
      <c r="AM133" s="37"/>
      <c r="AN133" s="37"/>
      <c r="AO133" s="37"/>
      <c r="AP133" s="37"/>
      <c r="AQ133" s="37"/>
      <c r="AR133" s="41"/>
      <c r="AS133" s="35"/>
      <c r="AT133" s="35"/>
      <c r="AU133" s="35"/>
      <c r="AV133" s="35"/>
      <c r="AW133" s="35"/>
      <c r="AX133" s="35"/>
      <c r="AY133" s="35"/>
      <c r="AZ133" s="35"/>
      <c r="BA133" s="35"/>
      <c r="BB133" s="35"/>
      <c r="BC133" s="35"/>
      <c r="BD133" s="35"/>
      <c r="BE133" s="35"/>
    </row>
    <row r="134" s="2" customFormat="1" ht="6.96" customHeight="1">
      <c r="A134" s="35"/>
      <c r="B134" s="63"/>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c r="AA134" s="64"/>
      <c r="AB134" s="64"/>
      <c r="AC134" s="64"/>
      <c r="AD134" s="64"/>
      <c r="AE134" s="64"/>
      <c r="AF134" s="64"/>
      <c r="AG134" s="64"/>
      <c r="AH134" s="64"/>
      <c r="AI134" s="64"/>
      <c r="AJ134" s="64"/>
      <c r="AK134" s="64"/>
      <c r="AL134" s="64"/>
      <c r="AM134" s="64"/>
      <c r="AN134" s="64"/>
      <c r="AO134" s="64"/>
      <c r="AP134" s="64"/>
      <c r="AQ134" s="64"/>
      <c r="AR134" s="41"/>
      <c r="AS134" s="35"/>
      <c r="AT134" s="35"/>
      <c r="AU134" s="35"/>
      <c r="AV134" s="35"/>
      <c r="AW134" s="35"/>
      <c r="AX134" s="35"/>
      <c r="AY134" s="35"/>
      <c r="AZ134" s="35"/>
      <c r="BA134" s="35"/>
      <c r="BB134" s="35"/>
      <c r="BC134" s="35"/>
      <c r="BD134" s="35"/>
      <c r="BE134" s="35"/>
    </row>
  </sheetData>
  <sheetProtection sheet="1" formatColumns="0" formatRows="0" objects="1" scenarios="1" spinCount="100000" saltValue="p95/BW53qFBVY9vgWl60mxRYEXciaTRy1HMZ4iguf7GvsknPcD3QTk3P1DfKPFbhvrVWpvvVsB/jGEADor4gDQ==" hashValue="id1loyx7MsV3gmJAGp6Hq8DRvC07GSTXu5ejFSuGoiB/x/3H19TiBwl27Y/9JMvJX4x5Y17vzpOVP2/zqnLpeg==" algorithmName="SHA-512" password="CC35"/>
  <mergeCells count="190">
    <mergeCell ref="BE5:BE34"/>
    <mergeCell ref="K5:AJ5"/>
    <mergeCell ref="K6:AJ6"/>
    <mergeCell ref="E14:AJ14"/>
    <mergeCell ref="E23:AN23"/>
    <mergeCell ref="AK26:AO26"/>
    <mergeCell ref="L28:P28"/>
    <mergeCell ref="W28:AE28"/>
    <mergeCell ref="AK28:AO28"/>
    <mergeCell ref="AK29:AO29"/>
    <mergeCell ref="L29:P29"/>
    <mergeCell ref="W29:AE29"/>
    <mergeCell ref="AK30:AO30"/>
    <mergeCell ref="W30:AE30"/>
    <mergeCell ref="L30:P30"/>
    <mergeCell ref="AK31:AO31"/>
    <mergeCell ref="L31:P31"/>
    <mergeCell ref="W31:AE31"/>
    <mergeCell ref="L32:P32"/>
    <mergeCell ref="W32:AE32"/>
    <mergeCell ref="AK32:AO32"/>
    <mergeCell ref="L33:P33"/>
    <mergeCell ref="W33:AE33"/>
    <mergeCell ref="AK33:AO33"/>
    <mergeCell ref="AK35:AO35"/>
    <mergeCell ref="X35:AB35"/>
    <mergeCell ref="AR2:BE2"/>
    <mergeCell ref="AG101:AM101"/>
    <mergeCell ref="AN101:AP101"/>
    <mergeCell ref="AN102:AP102"/>
    <mergeCell ref="AG102:AM102"/>
    <mergeCell ref="AN103:AP103"/>
    <mergeCell ref="AG103:AM103"/>
    <mergeCell ref="AN104:AP104"/>
    <mergeCell ref="AG104:AM104"/>
    <mergeCell ref="AN105:AP105"/>
    <mergeCell ref="AG105:AM105"/>
    <mergeCell ref="AN106:AP106"/>
    <mergeCell ref="AG106:AM106"/>
    <mergeCell ref="AN107:AP107"/>
    <mergeCell ref="AG107:AM107"/>
    <mergeCell ref="AN108:AP108"/>
    <mergeCell ref="AG108:AM108"/>
    <mergeCell ref="AN109:AP109"/>
    <mergeCell ref="AG109:AM109"/>
    <mergeCell ref="AN110:AP110"/>
    <mergeCell ref="AG110:AM110"/>
    <mergeCell ref="AG111:AM111"/>
    <mergeCell ref="AN111:AP111"/>
    <mergeCell ref="AG112:AM112"/>
    <mergeCell ref="AN112:AP112"/>
    <mergeCell ref="AN113:AP113"/>
    <mergeCell ref="AG113:AM113"/>
    <mergeCell ref="AN114:AP114"/>
    <mergeCell ref="AG114:AM114"/>
    <mergeCell ref="AN115:AP115"/>
    <mergeCell ref="AG115:AM115"/>
    <mergeCell ref="AG116:AM116"/>
    <mergeCell ref="AN116:AP116"/>
    <mergeCell ref="AN117:AP117"/>
    <mergeCell ref="AG117:AM117"/>
    <mergeCell ref="AG118:AM118"/>
    <mergeCell ref="AN118:AP118"/>
    <mergeCell ref="AN119:AP119"/>
    <mergeCell ref="AG119:AM119"/>
    <mergeCell ref="AG120:AM120"/>
    <mergeCell ref="AN120:AP120"/>
    <mergeCell ref="AN121:AP121"/>
    <mergeCell ref="AG121:AM121"/>
    <mergeCell ref="AG122:AM122"/>
    <mergeCell ref="AN122:AP122"/>
    <mergeCell ref="AN123:AP123"/>
    <mergeCell ref="AG123:AM123"/>
    <mergeCell ref="AN124:AP124"/>
    <mergeCell ref="AG124:AM124"/>
    <mergeCell ref="AG125:AM125"/>
    <mergeCell ref="AN125:AP125"/>
    <mergeCell ref="AN126:AP126"/>
    <mergeCell ref="AG126:AM126"/>
    <mergeCell ref="AN127:AP127"/>
    <mergeCell ref="AG127:AM127"/>
    <mergeCell ref="AN128:AP128"/>
    <mergeCell ref="AG128:AM128"/>
    <mergeCell ref="AN129:AP129"/>
    <mergeCell ref="AG129:AM129"/>
    <mergeCell ref="AN130:AP130"/>
    <mergeCell ref="AG130:AM130"/>
    <mergeCell ref="AN131:AP131"/>
    <mergeCell ref="AG131:AM131"/>
    <mergeCell ref="AN132:AP132"/>
    <mergeCell ref="AG132:AM132"/>
    <mergeCell ref="L85:AJ85"/>
    <mergeCell ref="C92:G92"/>
    <mergeCell ref="I92:AF92"/>
    <mergeCell ref="J95:AF95"/>
    <mergeCell ref="D95:H95"/>
    <mergeCell ref="K96:AF96"/>
    <mergeCell ref="E96:I96"/>
    <mergeCell ref="L97:AF97"/>
    <mergeCell ref="F97:J97"/>
    <mergeCell ref="L98:AF98"/>
    <mergeCell ref="F98:J98"/>
    <mergeCell ref="M99:AF99"/>
    <mergeCell ref="G99:K99"/>
    <mergeCell ref="G100:K100"/>
    <mergeCell ref="M100:AF100"/>
    <mergeCell ref="F101:J101"/>
    <mergeCell ref="L101:AF101"/>
    <mergeCell ref="L102:AF102"/>
    <mergeCell ref="F102:J102"/>
    <mergeCell ref="F103:J103"/>
    <mergeCell ref="L103:AF103"/>
    <mergeCell ref="AM87:AN87"/>
    <mergeCell ref="AM89:AP89"/>
    <mergeCell ref="AS89:AT91"/>
    <mergeCell ref="AM90:AP90"/>
    <mergeCell ref="AG92:AM92"/>
    <mergeCell ref="AN92:AP92"/>
    <mergeCell ref="AN95:AP95"/>
    <mergeCell ref="AG95:AM95"/>
    <mergeCell ref="AG96:AM96"/>
    <mergeCell ref="AN96:AP96"/>
    <mergeCell ref="AN97:AP97"/>
    <mergeCell ref="AG97:AM97"/>
    <mergeCell ref="AG98:AM98"/>
    <mergeCell ref="AN98:AP98"/>
    <mergeCell ref="AN99:AP99"/>
    <mergeCell ref="AG99:AM99"/>
    <mergeCell ref="AN100:AP100"/>
    <mergeCell ref="AG100:AM100"/>
    <mergeCell ref="AG94:AM94"/>
    <mergeCell ref="AN94:AP94"/>
    <mergeCell ref="E104:I104"/>
    <mergeCell ref="K104:AF104"/>
    <mergeCell ref="L105:AF105"/>
    <mergeCell ref="F105:J105"/>
    <mergeCell ref="E106:I106"/>
    <mergeCell ref="K106:AF106"/>
    <mergeCell ref="F107:J107"/>
    <mergeCell ref="L107:AF107"/>
    <mergeCell ref="E108:I108"/>
    <mergeCell ref="K108:AF108"/>
    <mergeCell ref="E109:I109"/>
    <mergeCell ref="K109:AF109"/>
    <mergeCell ref="L110:AF110"/>
    <mergeCell ref="F110:J110"/>
    <mergeCell ref="E111:I111"/>
    <mergeCell ref="K111:AF111"/>
    <mergeCell ref="D112:H112"/>
    <mergeCell ref="J112:AF112"/>
    <mergeCell ref="E113:I113"/>
    <mergeCell ref="K113:AF113"/>
    <mergeCell ref="F114:J114"/>
    <mergeCell ref="L114:AF114"/>
    <mergeCell ref="M115:AF115"/>
    <mergeCell ref="G115:K115"/>
    <mergeCell ref="M116:AF116"/>
    <mergeCell ref="G116:K116"/>
    <mergeCell ref="E117:I117"/>
    <mergeCell ref="K117:AF117"/>
    <mergeCell ref="L118:AF118"/>
    <mergeCell ref="F118:J118"/>
    <mergeCell ref="M119:AF119"/>
    <mergeCell ref="G119:K119"/>
    <mergeCell ref="G120:K120"/>
    <mergeCell ref="M120:AF120"/>
    <mergeCell ref="K121:AF121"/>
    <mergeCell ref="E121:I121"/>
    <mergeCell ref="F122:J122"/>
    <mergeCell ref="L122:AF122"/>
    <mergeCell ref="F123:J123"/>
    <mergeCell ref="L123:AF123"/>
    <mergeCell ref="F124:J124"/>
    <mergeCell ref="L124:AF124"/>
    <mergeCell ref="K125:AF125"/>
    <mergeCell ref="E125:I125"/>
    <mergeCell ref="F126:J126"/>
    <mergeCell ref="L126:AF126"/>
    <mergeCell ref="G127:K127"/>
    <mergeCell ref="M127:AF127"/>
    <mergeCell ref="G128:K128"/>
    <mergeCell ref="M128:AF128"/>
    <mergeCell ref="E129:I129"/>
    <mergeCell ref="K129:AF129"/>
    <mergeCell ref="F130:J130"/>
    <mergeCell ref="L130:AF130"/>
    <mergeCell ref="G131:K131"/>
    <mergeCell ref="M131:AF131"/>
    <mergeCell ref="G132:K132"/>
    <mergeCell ref="M132:AF132"/>
  </mergeCells>
  <hyperlinks>
    <hyperlink ref="A97" location="'SO 10-10-01 - Nejdek (mim...'!C2" display="/"/>
    <hyperlink ref="A99" location="'SO 10-11-01 - Nejdek (mim...'!C2" display="/"/>
    <hyperlink ref="A100" location="'SO 10-11-01.1 - Nejdek (m...'!C2" display="/"/>
    <hyperlink ref="A101" location="'SO 20-10-01 - dD3 Nové Ha...'!C2" display="/"/>
    <hyperlink ref="A102" location="'SO 90-14-01 - Nejdek (mim...'!C2" display="/"/>
    <hyperlink ref="A103" location="'PS 10-02-01 - Ochrana stá...'!C2" display="/"/>
    <hyperlink ref="A105" location="'SO 20-12-01 - dD3 Nové Ha...'!C2" display="/"/>
    <hyperlink ref="A107" location="'SO 10-13-01 - Přejezd P17...'!C2" display="/"/>
    <hyperlink ref="A108" location="'A.1.4 - Materiál zajištěn...'!C2" display="/"/>
    <hyperlink ref="A110" location="'A.1.5.1 - Zajištění sklan...'!C2" display="/"/>
    <hyperlink ref="A111" location="'A.1.6 - VON'!C2" display="/"/>
    <hyperlink ref="A115" location="'A.3.1.1 - Oprava propustk...'!C2" display="/"/>
    <hyperlink ref="A116" location="'A.3.1.2 - VRN'!C2" display="/"/>
    <hyperlink ref="A119" location="'A.3.2.1 - Oprava propustk...'!C2" display="/"/>
    <hyperlink ref="A120" location="'A.3.2.2 - VRN'!C2" display="/"/>
    <hyperlink ref="A122" location="'A.3.3.1 - Propustek v km ...'!C2" display="/"/>
    <hyperlink ref="A123" location="'A.3.3.2 - Svršek v km 26,...'!C2" display="/"/>
    <hyperlink ref="A124" location="'A.3.3.3 - VRN'!C2" display="/"/>
    <hyperlink ref="A127" location="'A.3.4.1 - Oprava tunelu N...'!C2" display="/"/>
    <hyperlink ref="A128" location="'A.3.4.2 - VRN'!C2" display="/"/>
    <hyperlink ref="A131" location="'A.3.5.1 - Oprava tunelu V...'!C2" display="/"/>
    <hyperlink ref="A132" location="'A.3.5.2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129</v>
      </c>
    </row>
    <row r="3" s="1" customFormat="1" ht="6.96" customHeight="1">
      <c r="B3" s="144"/>
      <c r="C3" s="145"/>
      <c r="D3" s="145"/>
      <c r="E3" s="145"/>
      <c r="F3" s="145"/>
      <c r="G3" s="145"/>
      <c r="H3" s="145"/>
      <c r="I3" s="145"/>
      <c r="J3" s="145"/>
      <c r="K3" s="145"/>
      <c r="L3" s="17"/>
      <c r="AT3" s="14" t="s">
        <v>88</v>
      </c>
    </row>
    <row r="4" s="1" customFormat="1" ht="24.96" customHeight="1">
      <c r="B4" s="17"/>
      <c r="D4" s="146" t="s">
        <v>185</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úseku Nejdek - Nové Hamry</v>
      </c>
      <c r="F7" s="148"/>
      <c r="G7" s="148"/>
      <c r="H7" s="148"/>
      <c r="L7" s="17"/>
    </row>
    <row r="8" s="1" customFormat="1" ht="12" customHeight="1">
      <c r="B8" s="17"/>
      <c r="D8" s="148" t="s">
        <v>186</v>
      </c>
      <c r="L8" s="17"/>
    </row>
    <row r="9" s="2" customFormat="1" ht="16.5" customHeight="1">
      <c r="A9" s="35"/>
      <c r="B9" s="41"/>
      <c r="C9" s="35"/>
      <c r="D9" s="35"/>
      <c r="E9" s="149" t="s">
        <v>187</v>
      </c>
      <c r="F9" s="35"/>
      <c r="G9" s="35"/>
      <c r="H9" s="35"/>
      <c r="I9" s="35"/>
      <c r="J9" s="35"/>
      <c r="K9" s="35"/>
      <c r="L9" s="60"/>
      <c r="S9" s="35"/>
      <c r="T9" s="35"/>
      <c r="U9" s="35"/>
      <c r="V9" s="35"/>
      <c r="W9" s="35"/>
      <c r="X9" s="35"/>
      <c r="Y9" s="35"/>
      <c r="Z9" s="35"/>
      <c r="AA9" s="35"/>
      <c r="AB9" s="35"/>
      <c r="AC9" s="35"/>
      <c r="AD9" s="35"/>
      <c r="AE9" s="35"/>
    </row>
    <row r="10" s="2" customFormat="1" ht="12" customHeight="1">
      <c r="A10" s="35"/>
      <c r="B10" s="41"/>
      <c r="C10" s="35"/>
      <c r="D10" s="148" t="s">
        <v>188</v>
      </c>
      <c r="E10" s="35"/>
      <c r="F10" s="35"/>
      <c r="G10" s="35"/>
      <c r="H10" s="35"/>
      <c r="I10" s="35"/>
      <c r="J10" s="35"/>
      <c r="K10" s="35"/>
      <c r="L10" s="60"/>
      <c r="S10" s="35"/>
      <c r="T10" s="35"/>
      <c r="U10" s="35"/>
      <c r="V10" s="35"/>
      <c r="W10" s="35"/>
      <c r="X10" s="35"/>
      <c r="Y10" s="35"/>
      <c r="Z10" s="35"/>
      <c r="AA10" s="35"/>
      <c r="AB10" s="35"/>
      <c r="AC10" s="35"/>
      <c r="AD10" s="35"/>
      <c r="AE10" s="35"/>
    </row>
    <row r="11" s="2" customFormat="1" ht="16.5" customHeight="1">
      <c r="A11" s="35"/>
      <c r="B11" s="41"/>
      <c r="C11" s="35"/>
      <c r="D11" s="35"/>
      <c r="E11" s="151" t="s">
        <v>937</v>
      </c>
      <c r="F11" s="35"/>
      <c r="G11" s="35"/>
      <c r="H11" s="35"/>
      <c r="I11" s="35"/>
      <c r="J11" s="35"/>
      <c r="K11" s="35"/>
      <c r="L11" s="60"/>
      <c r="S11" s="35"/>
      <c r="T11" s="35"/>
      <c r="U11" s="35"/>
      <c r="V11" s="35"/>
      <c r="W11" s="35"/>
      <c r="X11" s="35"/>
      <c r="Y11" s="35"/>
      <c r="Z11" s="35"/>
      <c r="AA11" s="35"/>
      <c r="AB11" s="35"/>
      <c r="AC11" s="35"/>
      <c r="AD11" s="35"/>
      <c r="AE11" s="35"/>
    </row>
    <row r="12" s="2" customFormat="1">
      <c r="A12" s="35"/>
      <c r="B12" s="41"/>
      <c r="C12" s="35"/>
      <c r="D12" s="35"/>
      <c r="E12" s="35"/>
      <c r="F12" s="35"/>
      <c r="G12" s="35"/>
      <c r="H12" s="35"/>
      <c r="I12" s="35"/>
      <c r="J12" s="35"/>
      <c r="K12" s="35"/>
      <c r="L12" s="60"/>
      <c r="S12" s="35"/>
      <c r="T12" s="35"/>
      <c r="U12" s="35"/>
      <c r="V12" s="35"/>
      <c r="W12" s="35"/>
      <c r="X12" s="35"/>
      <c r="Y12" s="35"/>
      <c r="Z12" s="35"/>
      <c r="AA12" s="35"/>
      <c r="AB12" s="35"/>
      <c r="AC12" s="35"/>
      <c r="AD12" s="35"/>
      <c r="AE12" s="35"/>
    </row>
    <row r="13" s="2" customFormat="1" ht="12" customHeight="1">
      <c r="A13" s="35"/>
      <c r="B13" s="41"/>
      <c r="C13" s="35"/>
      <c r="D13" s="148" t="s">
        <v>18</v>
      </c>
      <c r="E13" s="35"/>
      <c r="F13" s="138" t="s">
        <v>1</v>
      </c>
      <c r="G13" s="35"/>
      <c r="H13" s="35"/>
      <c r="I13" s="148" t="s">
        <v>19</v>
      </c>
      <c r="J13" s="138" t="s">
        <v>1</v>
      </c>
      <c r="K13" s="35"/>
      <c r="L13" s="60"/>
      <c r="S13" s="35"/>
      <c r="T13" s="35"/>
      <c r="U13" s="35"/>
      <c r="V13" s="35"/>
      <c r="W13" s="35"/>
      <c r="X13" s="35"/>
      <c r="Y13" s="35"/>
      <c r="Z13" s="35"/>
      <c r="AA13" s="35"/>
      <c r="AB13" s="35"/>
      <c r="AC13" s="35"/>
      <c r="AD13" s="35"/>
      <c r="AE13" s="35"/>
    </row>
    <row r="14" s="2" customFormat="1" ht="12" customHeight="1">
      <c r="A14" s="35"/>
      <c r="B14" s="41"/>
      <c r="C14" s="35"/>
      <c r="D14" s="148" t="s">
        <v>20</v>
      </c>
      <c r="E14" s="35"/>
      <c r="F14" s="138" t="s">
        <v>21</v>
      </c>
      <c r="G14" s="35"/>
      <c r="H14" s="35"/>
      <c r="I14" s="148" t="s">
        <v>22</v>
      </c>
      <c r="J14" s="152" t="str">
        <f>'Rekapitulace stavby'!AN8</f>
        <v>26. 9. 2022</v>
      </c>
      <c r="K14" s="35"/>
      <c r="L14" s="60"/>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35"/>
      <c r="J15" s="35"/>
      <c r="K15" s="35"/>
      <c r="L15" s="60"/>
      <c r="S15" s="35"/>
      <c r="T15" s="35"/>
      <c r="U15" s="35"/>
      <c r="V15" s="35"/>
      <c r="W15" s="35"/>
      <c r="X15" s="35"/>
      <c r="Y15" s="35"/>
      <c r="Z15" s="35"/>
      <c r="AA15" s="35"/>
      <c r="AB15" s="35"/>
      <c r="AC15" s="35"/>
      <c r="AD15" s="35"/>
      <c r="AE15" s="35"/>
    </row>
    <row r="16" s="2" customFormat="1" ht="12" customHeight="1">
      <c r="A16" s="35"/>
      <c r="B16" s="41"/>
      <c r="C16" s="35"/>
      <c r="D16" s="148" t="s">
        <v>24</v>
      </c>
      <c r="E16" s="35"/>
      <c r="F16" s="35"/>
      <c r="G16" s="35"/>
      <c r="H16" s="35"/>
      <c r="I16" s="148" t="s">
        <v>25</v>
      </c>
      <c r="J16" s="138" t="s">
        <v>26</v>
      </c>
      <c r="K16" s="35"/>
      <c r="L16" s="60"/>
      <c r="S16" s="35"/>
      <c r="T16" s="35"/>
      <c r="U16" s="35"/>
      <c r="V16" s="35"/>
      <c r="W16" s="35"/>
      <c r="X16" s="35"/>
      <c r="Y16" s="35"/>
      <c r="Z16" s="35"/>
      <c r="AA16" s="35"/>
      <c r="AB16" s="35"/>
      <c r="AC16" s="35"/>
      <c r="AD16" s="35"/>
      <c r="AE16" s="35"/>
    </row>
    <row r="17" s="2" customFormat="1" ht="18" customHeight="1">
      <c r="A17" s="35"/>
      <c r="B17" s="41"/>
      <c r="C17" s="35"/>
      <c r="D17" s="35"/>
      <c r="E17" s="138" t="s">
        <v>27</v>
      </c>
      <c r="F17" s="35"/>
      <c r="G17" s="35"/>
      <c r="H17" s="35"/>
      <c r="I17" s="148" t="s">
        <v>28</v>
      </c>
      <c r="J17" s="138" t="s">
        <v>29</v>
      </c>
      <c r="K17" s="35"/>
      <c r="L17" s="60"/>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35"/>
      <c r="J18" s="35"/>
      <c r="K18" s="35"/>
      <c r="L18" s="60"/>
      <c r="S18" s="35"/>
      <c r="T18" s="35"/>
      <c r="U18" s="35"/>
      <c r="V18" s="35"/>
      <c r="W18" s="35"/>
      <c r="X18" s="35"/>
      <c r="Y18" s="35"/>
      <c r="Z18" s="35"/>
      <c r="AA18" s="35"/>
      <c r="AB18" s="35"/>
      <c r="AC18" s="35"/>
      <c r="AD18" s="35"/>
      <c r="AE18" s="35"/>
    </row>
    <row r="19" s="2" customFormat="1" ht="12" customHeight="1">
      <c r="A19" s="35"/>
      <c r="B19" s="41"/>
      <c r="C19" s="35"/>
      <c r="D19" s="148" t="s">
        <v>30</v>
      </c>
      <c r="E19" s="35"/>
      <c r="F19" s="35"/>
      <c r="G19" s="35"/>
      <c r="H19" s="35"/>
      <c r="I19" s="148" t="s">
        <v>25</v>
      </c>
      <c r="J19" s="30" t="str">
        <f>'Rekapitulace stavby'!AN13</f>
        <v>Vyplň údaj</v>
      </c>
      <c r="K19" s="35"/>
      <c r="L19" s="60"/>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8"/>
      <c r="G20" s="138"/>
      <c r="H20" s="138"/>
      <c r="I20" s="148" t="s">
        <v>28</v>
      </c>
      <c r="J20" s="30" t="str">
        <f>'Rekapitulace stavby'!AN14</f>
        <v>Vyplň údaj</v>
      </c>
      <c r="K20" s="35"/>
      <c r="L20" s="60"/>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35"/>
      <c r="J21" s="35"/>
      <c r="K21" s="35"/>
      <c r="L21" s="60"/>
      <c r="S21" s="35"/>
      <c r="T21" s="35"/>
      <c r="U21" s="35"/>
      <c r="V21" s="35"/>
      <c r="W21" s="35"/>
      <c r="X21" s="35"/>
      <c r="Y21" s="35"/>
      <c r="Z21" s="35"/>
      <c r="AA21" s="35"/>
      <c r="AB21" s="35"/>
      <c r="AC21" s="35"/>
      <c r="AD21" s="35"/>
      <c r="AE21" s="35"/>
    </row>
    <row r="22" s="2" customFormat="1" ht="12" customHeight="1">
      <c r="A22" s="35"/>
      <c r="B22" s="41"/>
      <c r="C22" s="35"/>
      <c r="D22" s="148" t="s">
        <v>32</v>
      </c>
      <c r="E22" s="35"/>
      <c r="F22" s="35"/>
      <c r="G22" s="35"/>
      <c r="H22" s="35"/>
      <c r="I22" s="148" t="s">
        <v>25</v>
      </c>
      <c r="J22" s="138" t="s">
        <v>33</v>
      </c>
      <c r="K22" s="35"/>
      <c r="L22" s="60"/>
      <c r="S22" s="35"/>
      <c r="T22" s="35"/>
      <c r="U22" s="35"/>
      <c r="V22" s="35"/>
      <c r="W22" s="35"/>
      <c r="X22" s="35"/>
      <c r="Y22" s="35"/>
      <c r="Z22" s="35"/>
      <c r="AA22" s="35"/>
      <c r="AB22" s="35"/>
      <c r="AC22" s="35"/>
      <c r="AD22" s="35"/>
      <c r="AE22" s="35"/>
    </row>
    <row r="23" s="2" customFormat="1" ht="18" customHeight="1">
      <c r="A23" s="35"/>
      <c r="B23" s="41"/>
      <c r="C23" s="35"/>
      <c r="D23" s="35"/>
      <c r="E23" s="138" t="s">
        <v>34</v>
      </c>
      <c r="F23" s="35"/>
      <c r="G23" s="35"/>
      <c r="H23" s="35"/>
      <c r="I23" s="148" t="s">
        <v>28</v>
      </c>
      <c r="J23" s="138" t="s">
        <v>1</v>
      </c>
      <c r="K23" s="35"/>
      <c r="L23" s="60"/>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35"/>
      <c r="J24" s="35"/>
      <c r="K24" s="35"/>
      <c r="L24" s="60"/>
      <c r="S24" s="35"/>
      <c r="T24" s="35"/>
      <c r="U24" s="35"/>
      <c r="V24" s="35"/>
      <c r="W24" s="35"/>
      <c r="X24" s="35"/>
      <c r="Y24" s="35"/>
      <c r="Z24" s="35"/>
      <c r="AA24" s="35"/>
      <c r="AB24" s="35"/>
      <c r="AC24" s="35"/>
      <c r="AD24" s="35"/>
      <c r="AE24" s="35"/>
    </row>
    <row r="25" s="2" customFormat="1" ht="12" customHeight="1">
      <c r="A25" s="35"/>
      <c r="B25" s="41"/>
      <c r="C25" s="35"/>
      <c r="D25" s="148" t="s">
        <v>36</v>
      </c>
      <c r="E25" s="35"/>
      <c r="F25" s="35"/>
      <c r="G25" s="35"/>
      <c r="H25" s="35"/>
      <c r="I25" s="148" t="s">
        <v>25</v>
      </c>
      <c r="J25" s="138" t="s">
        <v>1</v>
      </c>
      <c r="K25" s="35"/>
      <c r="L25" s="60"/>
      <c r="S25" s="35"/>
      <c r="T25" s="35"/>
      <c r="U25" s="35"/>
      <c r="V25" s="35"/>
      <c r="W25" s="35"/>
      <c r="X25" s="35"/>
      <c r="Y25" s="35"/>
      <c r="Z25" s="35"/>
      <c r="AA25" s="35"/>
      <c r="AB25" s="35"/>
      <c r="AC25" s="35"/>
      <c r="AD25" s="35"/>
      <c r="AE25" s="35"/>
    </row>
    <row r="26" s="2" customFormat="1" ht="18" customHeight="1">
      <c r="A26" s="35"/>
      <c r="B26" s="41"/>
      <c r="C26" s="35"/>
      <c r="D26" s="35"/>
      <c r="E26" s="138" t="s">
        <v>37</v>
      </c>
      <c r="F26" s="35"/>
      <c r="G26" s="35"/>
      <c r="H26" s="35"/>
      <c r="I26" s="148" t="s">
        <v>28</v>
      </c>
      <c r="J26" s="138" t="s">
        <v>1</v>
      </c>
      <c r="K26" s="35"/>
      <c r="L26" s="60"/>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35"/>
      <c r="J27" s="35"/>
      <c r="K27" s="35"/>
      <c r="L27" s="60"/>
      <c r="S27" s="35"/>
      <c r="T27" s="35"/>
      <c r="U27" s="35"/>
      <c r="V27" s="35"/>
      <c r="W27" s="35"/>
      <c r="X27" s="35"/>
      <c r="Y27" s="35"/>
      <c r="Z27" s="35"/>
      <c r="AA27" s="35"/>
      <c r="AB27" s="35"/>
      <c r="AC27" s="35"/>
      <c r="AD27" s="35"/>
      <c r="AE27" s="35"/>
    </row>
    <row r="28" s="2" customFormat="1" ht="12" customHeight="1">
      <c r="A28" s="35"/>
      <c r="B28" s="41"/>
      <c r="C28" s="35"/>
      <c r="D28" s="148" t="s">
        <v>38</v>
      </c>
      <c r="E28" s="35"/>
      <c r="F28" s="35"/>
      <c r="G28" s="35"/>
      <c r="H28" s="35"/>
      <c r="I28" s="35"/>
      <c r="J28" s="35"/>
      <c r="K28" s="35"/>
      <c r="L28" s="60"/>
      <c r="S28" s="35"/>
      <c r="T28" s="35"/>
      <c r="U28" s="35"/>
      <c r="V28" s="35"/>
      <c r="W28" s="35"/>
      <c r="X28" s="35"/>
      <c r="Y28" s="35"/>
      <c r="Z28" s="35"/>
      <c r="AA28" s="35"/>
      <c r="AB28" s="35"/>
      <c r="AC28" s="35"/>
      <c r="AD28" s="35"/>
      <c r="AE28" s="35"/>
    </row>
    <row r="29" s="8" customFormat="1" ht="16.5" customHeight="1">
      <c r="A29" s="153"/>
      <c r="B29" s="154"/>
      <c r="C29" s="153"/>
      <c r="D29" s="153"/>
      <c r="E29" s="155" t="s">
        <v>1</v>
      </c>
      <c r="F29" s="155"/>
      <c r="G29" s="155"/>
      <c r="H29" s="155"/>
      <c r="I29" s="153"/>
      <c r="J29" s="153"/>
      <c r="K29" s="153"/>
      <c r="L29" s="156"/>
      <c r="S29" s="153"/>
      <c r="T29" s="153"/>
      <c r="U29" s="153"/>
      <c r="V29" s="153"/>
      <c r="W29" s="153"/>
      <c r="X29" s="153"/>
      <c r="Y29" s="153"/>
      <c r="Z29" s="153"/>
      <c r="AA29" s="153"/>
      <c r="AB29" s="153"/>
      <c r="AC29" s="153"/>
      <c r="AD29" s="153"/>
      <c r="AE29" s="153"/>
    </row>
    <row r="30" s="2" customFormat="1" ht="6.96" customHeight="1">
      <c r="A30" s="35"/>
      <c r="B30" s="41"/>
      <c r="C30" s="35"/>
      <c r="D30" s="35"/>
      <c r="E30" s="35"/>
      <c r="F30" s="35"/>
      <c r="G30" s="35"/>
      <c r="H30" s="35"/>
      <c r="I30" s="35"/>
      <c r="J30" s="35"/>
      <c r="K30" s="35"/>
      <c r="L30" s="60"/>
      <c r="S30" s="35"/>
      <c r="T30" s="35"/>
      <c r="U30" s="35"/>
      <c r="V30" s="35"/>
      <c r="W30" s="35"/>
      <c r="X30" s="35"/>
      <c r="Y30" s="35"/>
      <c r="Z30" s="35"/>
      <c r="AA30" s="35"/>
      <c r="AB30" s="35"/>
      <c r="AC30" s="35"/>
      <c r="AD30" s="35"/>
      <c r="AE30" s="35"/>
    </row>
    <row r="31" s="2" customFormat="1" ht="6.96" customHeight="1">
      <c r="A31" s="35"/>
      <c r="B31" s="41"/>
      <c r="C31" s="35"/>
      <c r="D31" s="157"/>
      <c r="E31" s="157"/>
      <c r="F31" s="157"/>
      <c r="G31" s="157"/>
      <c r="H31" s="157"/>
      <c r="I31" s="157"/>
      <c r="J31" s="157"/>
      <c r="K31" s="157"/>
      <c r="L31" s="60"/>
      <c r="S31" s="35"/>
      <c r="T31" s="35"/>
      <c r="U31" s="35"/>
      <c r="V31" s="35"/>
      <c r="W31" s="35"/>
      <c r="X31" s="35"/>
      <c r="Y31" s="35"/>
      <c r="Z31" s="35"/>
      <c r="AA31" s="35"/>
      <c r="AB31" s="35"/>
      <c r="AC31" s="35"/>
      <c r="AD31" s="35"/>
      <c r="AE31" s="35"/>
    </row>
    <row r="32" s="2" customFormat="1" ht="25.44" customHeight="1">
      <c r="A32" s="35"/>
      <c r="B32" s="41"/>
      <c r="C32" s="35"/>
      <c r="D32" s="158" t="s">
        <v>39</v>
      </c>
      <c r="E32" s="35"/>
      <c r="F32" s="35"/>
      <c r="G32" s="35"/>
      <c r="H32" s="35"/>
      <c r="I32" s="35"/>
      <c r="J32" s="159">
        <f>ROUND(J120, 2)</f>
        <v>0</v>
      </c>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14.4" customHeight="1">
      <c r="A34" s="35"/>
      <c r="B34" s="41"/>
      <c r="C34" s="35"/>
      <c r="D34" s="35"/>
      <c r="E34" s="35"/>
      <c r="F34" s="160" t="s">
        <v>41</v>
      </c>
      <c r="G34" s="35"/>
      <c r="H34" s="35"/>
      <c r="I34" s="160" t="s">
        <v>40</v>
      </c>
      <c r="J34" s="160" t="s">
        <v>42</v>
      </c>
      <c r="K34" s="35"/>
      <c r="L34" s="60"/>
      <c r="S34" s="35"/>
      <c r="T34" s="35"/>
      <c r="U34" s="35"/>
      <c r="V34" s="35"/>
      <c r="W34" s="35"/>
      <c r="X34" s="35"/>
      <c r="Y34" s="35"/>
      <c r="Z34" s="35"/>
      <c r="AA34" s="35"/>
      <c r="AB34" s="35"/>
      <c r="AC34" s="35"/>
      <c r="AD34" s="35"/>
      <c r="AE34" s="35"/>
    </row>
    <row r="35" s="2" customFormat="1" ht="14.4" customHeight="1">
      <c r="A35" s="35"/>
      <c r="B35" s="41"/>
      <c r="C35" s="35"/>
      <c r="D35" s="150" t="s">
        <v>43</v>
      </c>
      <c r="E35" s="148" t="s">
        <v>44</v>
      </c>
      <c r="F35" s="161">
        <f>ROUND((SUM(BE120:BE121)),  2)</f>
        <v>0</v>
      </c>
      <c r="G35" s="35"/>
      <c r="H35" s="35"/>
      <c r="I35" s="162">
        <v>0.20999999999999999</v>
      </c>
      <c r="J35" s="161">
        <f>ROUND(((SUM(BE120:BE121))*I35),  2)</f>
        <v>0</v>
      </c>
      <c r="K35" s="35"/>
      <c r="L35" s="60"/>
      <c r="S35" s="35"/>
      <c r="T35" s="35"/>
      <c r="U35" s="35"/>
      <c r="V35" s="35"/>
      <c r="W35" s="35"/>
      <c r="X35" s="35"/>
      <c r="Y35" s="35"/>
      <c r="Z35" s="35"/>
      <c r="AA35" s="35"/>
      <c r="AB35" s="35"/>
      <c r="AC35" s="35"/>
      <c r="AD35" s="35"/>
      <c r="AE35" s="35"/>
    </row>
    <row r="36" s="2" customFormat="1" ht="14.4" customHeight="1">
      <c r="A36" s="35"/>
      <c r="B36" s="41"/>
      <c r="C36" s="35"/>
      <c r="D36" s="35"/>
      <c r="E36" s="148" t="s">
        <v>45</v>
      </c>
      <c r="F36" s="161">
        <f>ROUND((SUM(BF120:BF121)),  2)</f>
        <v>0</v>
      </c>
      <c r="G36" s="35"/>
      <c r="H36" s="35"/>
      <c r="I36" s="162">
        <v>0.14999999999999999</v>
      </c>
      <c r="J36" s="161">
        <f>ROUND(((SUM(BF120:BF121))*I36),  2)</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8" t="s">
        <v>46</v>
      </c>
      <c r="F37" s="161">
        <f>ROUND((SUM(BG120:BG121)),  2)</f>
        <v>0</v>
      </c>
      <c r="G37" s="35"/>
      <c r="H37" s="35"/>
      <c r="I37" s="162">
        <v>0.20999999999999999</v>
      </c>
      <c r="J37" s="161">
        <f>0</f>
        <v>0</v>
      </c>
      <c r="K37" s="35"/>
      <c r="L37" s="60"/>
      <c r="S37" s="35"/>
      <c r="T37" s="35"/>
      <c r="U37" s="35"/>
      <c r="V37" s="35"/>
      <c r="W37" s="35"/>
      <c r="X37" s="35"/>
      <c r="Y37" s="35"/>
      <c r="Z37" s="35"/>
      <c r="AA37" s="35"/>
      <c r="AB37" s="35"/>
      <c r="AC37" s="35"/>
      <c r="AD37" s="35"/>
      <c r="AE37" s="35"/>
    </row>
    <row r="38" hidden="1" s="2" customFormat="1" ht="14.4" customHeight="1">
      <c r="A38" s="35"/>
      <c r="B38" s="41"/>
      <c r="C38" s="35"/>
      <c r="D38" s="35"/>
      <c r="E38" s="148" t="s">
        <v>47</v>
      </c>
      <c r="F38" s="161">
        <f>ROUND((SUM(BH120:BH121)),  2)</f>
        <v>0</v>
      </c>
      <c r="G38" s="35"/>
      <c r="H38" s="35"/>
      <c r="I38" s="162">
        <v>0.14999999999999999</v>
      </c>
      <c r="J38" s="161">
        <f>0</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48</v>
      </c>
      <c r="F39" s="161">
        <f>ROUND((SUM(BI120:BI121)),  2)</f>
        <v>0</v>
      </c>
      <c r="G39" s="35"/>
      <c r="H39" s="35"/>
      <c r="I39" s="162">
        <v>0</v>
      </c>
      <c r="J39" s="161">
        <f>0</f>
        <v>0</v>
      </c>
      <c r="K39" s="35"/>
      <c r="L39" s="60"/>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2" customFormat="1" ht="25.44" customHeight="1">
      <c r="A41" s="35"/>
      <c r="B41" s="41"/>
      <c r="C41" s="163"/>
      <c r="D41" s="164" t="s">
        <v>49</v>
      </c>
      <c r="E41" s="165"/>
      <c r="F41" s="165"/>
      <c r="G41" s="166" t="s">
        <v>50</v>
      </c>
      <c r="H41" s="167" t="s">
        <v>51</v>
      </c>
      <c r="I41" s="165"/>
      <c r="J41" s="168">
        <f>SUM(J32:J39)</f>
        <v>0</v>
      </c>
      <c r="K41" s="169"/>
      <c r="L41" s="60"/>
      <c r="S41" s="35"/>
      <c r="T41" s="35"/>
      <c r="U41" s="35"/>
      <c r="V41" s="35"/>
      <c r="W41" s="35"/>
      <c r="X41" s="35"/>
      <c r="Y41" s="35"/>
      <c r="Z41" s="35"/>
      <c r="AA41" s="35"/>
      <c r="AB41" s="35"/>
      <c r="AC41" s="35"/>
      <c r="AD41" s="35"/>
      <c r="AE41" s="35"/>
    </row>
    <row r="42" s="2" customFormat="1" ht="14.4"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52</v>
      </c>
      <c r="E50" s="171"/>
      <c r="F50" s="171"/>
      <c r="G50" s="170" t="s">
        <v>53</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54</v>
      </c>
      <c r="E61" s="173"/>
      <c r="F61" s="174" t="s">
        <v>55</v>
      </c>
      <c r="G61" s="172" t="s">
        <v>54</v>
      </c>
      <c r="H61" s="173"/>
      <c r="I61" s="173"/>
      <c r="J61" s="175" t="s">
        <v>55</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56</v>
      </c>
      <c r="E65" s="176"/>
      <c r="F65" s="176"/>
      <c r="G65" s="170" t="s">
        <v>57</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54</v>
      </c>
      <c r="E76" s="173"/>
      <c r="F76" s="174" t="s">
        <v>55</v>
      </c>
      <c r="G76" s="172" t="s">
        <v>54</v>
      </c>
      <c r="H76" s="173"/>
      <c r="I76" s="173"/>
      <c r="J76" s="175" t="s">
        <v>55</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192</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úseku Nejdek - Nové Hamry</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186</v>
      </c>
      <c r="D86" s="19"/>
      <c r="E86" s="19"/>
      <c r="F86" s="19"/>
      <c r="G86" s="19"/>
      <c r="H86" s="19"/>
      <c r="I86" s="19"/>
      <c r="J86" s="19"/>
      <c r="K86" s="19"/>
      <c r="L86" s="17"/>
    </row>
    <row r="87" s="2" customFormat="1" ht="16.5" customHeight="1">
      <c r="A87" s="35"/>
      <c r="B87" s="36"/>
      <c r="C87" s="37"/>
      <c r="D87" s="37"/>
      <c r="E87" s="181" t="s">
        <v>187</v>
      </c>
      <c r="F87" s="37"/>
      <c r="G87" s="37"/>
      <c r="H87" s="37"/>
      <c r="I87" s="37"/>
      <c r="J87" s="37"/>
      <c r="K87" s="37"/>
      <c r="L87" s="60"/>
      <c r="S87" s="35"/>
      <c r="T87" s="35"/>
      <c r="U87" s="35"/>
      <c r="V87" s="35"/>
      <c r="W87" s="35"/>
      <c r="X87" s="35"/>
      <c r="Y87" s="35"/>
      <c r="Z87" s="35"/>
      <c r="AA87" s="35"/>
      <c r="AB87" s="35"/>
      <c r="AC87" s="35"/>
      <c r="AD87" s="35"/>
      <c r="AE87" s="35"/>
    </row>
    <row r="88" s="2" customFormat="1" ht="12" customHeight="1">
      <c r="A88" s="35"/>
      <c r="B88" s="36"/>
      <c r="C88" s="29" t="s">
        <v>188</v>
      </c>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6.5" customHeight="1">
      <c r="A89" s="35"/>
      <c r="B89" s="36"/>
      <c r="C89" s="37"/>
      <c r="D89" s="37"/>
      <c r="E89" s="73" t="str">
        <f>E11</f>
        <v>A.1.4 - Materiál zajištěný objednatelem - NEOCEŇOVAT</v>
      </c>
      <c r="F89" s="37"/>
      <c r="G89" s="37"/>
      <c r="H89" s="37"/>
      <c r="I89" s="37"/>
      <c r="J89" s="37"/>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2" customHeight="1">
      <c r="A91" s="35"/>
      <c r="B91" s="36"/>
      <c r="C91" s="29" t="s">
        <v>20</v>
      </c>
      <c r="D91" s="37"/>
      <c r="E91" s="37"/>
      <c r="F91" s="24" t="str">
        <f>F14</f>
        <v xml:space="preserve"> </v>
      </c>
      <c r="G91" s="37"/>
      <c r="H91" s="37"/>
      <c r="I91" s="29" t="s">
        <v>22</v>
      </c>
      <c r="J91" s="76" t="str">
        <f>IF(J14="","",J14)</f>
        <v>26. 9. 2022</v>
      </c>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5.15" customHeight="1">
      <c r="A93" s="35"/>
      <c r="B93" s="36"/>
      <c r="C93" s="29" t="s">
        <v>24</v>
      </c>
      <c r="D93" s="37"/>
      <c r="E93" s="37"/>
      <c r="F93" s="24" t="str">
        <f>E17</f>
        <v>Správa železnic, státní organizace</v>
      </c>
      <c r="G93" s="37"/>
      <c r="H93" s="37"/>
      <c r="I93" s="29" t="s">
        <v>32</v>
      </c>
      <c r="J93" s="33" t="str">
        <f>E23</f>
        <v>Progi spol. s r.o.</v>
      </c>
      <c r="K93" s="37"/>
      <c r="L93" s="60"/>
      <c r="S93" s="35"/>
      <c r="T93" s="35"/>
      <c r="U93" s="35"/>
      <c r="V93" s="35"/>
      <c r="W93" s="35"/>
      <c r="X93" s="35"/>
      <c r="Y93" s="35"/>
      <c r="Z93" s="35"/>
      <c r="AA93" s="35"/>
      <c r="AB93" s="35"/>
      <c r="AC93" s="35"/>
      <c r="AD93" s="35"/>
      <c r="AE93" s="35"/>
    </row>
    <row r="94" s="2" customFormat="1" ht="15.15" customHeight="1">
      <c r="A94" s="35"/>
      <c r="B94" s="36"/>
      <c r="C94" s="29" t="s">
        <v>30</v>
      </c>
      <c r="D94" s="37"/>
      <c r="E94" s="37"/>
      <c r="F94" s="24" t="str">
        <f>IF(E20="","",E20)</f>
        <v>Vyplň údaj</v>
      </c>
      <c r="G94" s="37"/>
      <c r="H94" s="37"/>
      <c r="I94" s="29" t="s">
        <v>36</v>
      </c>
      <c r="J94" s="33" t="str">
        <f>E26</f>
        <v>Pavlína Liprtová</v>
      </c>
      <c r="K94" s="37"/>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9.28" customHeight="1">
      <c r="A96" s="35"/>
      <c r="B96" s="36"/>
      <c r="C96" s="183" t="s">
        <v>193</v>
      </c>
      <c r="D96" s="184"/>
      <c r="E96" s="184"/>
      <c r="F96" s="184"/>
      <c r="G96" s="184"/>
      <c r="H96" s="184"/>
      <c r="I96" s="184"/>
      <c r="J96" s="185" t="s">
        <v>194</v>
      </c>
      <c r="K96" s="184"/>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2.8" customHeight="1">
      <c r="A98" s="35"/>
      <c r="B98" s="36"/>
      <c r="C98" s="186" t="s">
        <v>195</v>
      </c>
      <c r="D98" s="37"/>
      <c r="E98" s="37"/>
      <c r="F98" s="37"/>
      <c r="G98" s="37"/>
      <c r="H98" s="37"/>
      <c r="I98" s="37"/>
      <c r="J98" s="107">
        <f>J120</f>
        <v>0</v>
      </c>
      <c r="K98" s="37"/>
      <c r="L98" s="60"/>
      <c r="S98" s="35"/>
      <c r="T98" s="35"/>
      <c r="U98" s="35"/>
      <c r="V98" s="35"/>
      <c r="W98" s="35"/>
      <c r="X98" s="35"/>
      <c r="Y98" s="35"/>
      <c r="Z98" s="35"/>
      <c r="AA98" s="35"/>
      <c r="AB98" s="35"/>
      <c r="AC98" s="35"/>
      <c r="AD98" s="35"/>
      <c r="AE98" s="35"/>
      <c r="AU98" s="14" t="s">
        <v>196</v>
      </c>
    </row>
    <row r="99" s="2" customFormat="1" ht="21.84"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6.96" customHeight="1">
      <c r="A100" s="35"/>
      <c r="B100" s="63"/>
      <c r="C100" s="64"/>
      <c r="D100" s="64"/>
      <c r="E100" s="64"/>
      <c r="F100" s="64"/>
      <c r="G100" s="64"/>
      <c r="H100" s="64"/>
      <c r="I100" s="64"/>
      <c r="J100" s="64"/>
      <c r="K100" s="64"/>
      <c r="L100" s="60"/>
      <c r="S100" s="35"/>
      <c r="T100" s="35"/>
      <c r="U100" s="35"/>
      <c r="V100" s="35"/>
      <c r="W100" s="35"/>
      <c r="X100" s="35"/>
      <c r="Y100" s="35"/>
      <c r="Z100" s="35"/>
      <c r="AA100" s="35"/>
      <c r="AB100" s="35"/>
      <c r="AC100" s="35"/>
      <c r="AD100" s="35"/>
      <c r="AE100" s="35"/>
    </row>
    <row r="104" s="2" customFormat="1" ht="6.96" customHeight="1">
      <c r="A104" s="35"/>
      <c r="B104" s="65"/>
      <c r="C104" s="66"/>
      <c r="D104" s="66"/>
      <c r="E104" s="66"/>
      <c r="F104" s="66"/>
      <c r="G104" s="66"/>
      <c r="H104" s="66"/>
      <c r="I104" s="66"/>
      <c r="J104" s="66"/>
      <c r="K104" s="66"/>
      <c r="L104" s="60"/>
      <c r="S104" s="35"/>
      <c r="T104" s="35"/>
      <c r="U104" s="35"/>
      <c r="V104" s="35"/>
      <c r="W104" s="35"/>
      <c r="X104" s="35"/>
      <c r="Y104" s="35"/>
      <c r="Z104" s="35"/>
      <c r="AA104" s="35"/>
      <c r="AB104" s="35"/>
      <c r="AC104" s="35"/>
      <c r="AD104" s="35"/>
      <c r="AE104" s="35"/>
    </row>
    <row r="105" s="2" customFormat="1" ht="24.96" customHeight="1">
      <c r="A105" s="35"/>
      <c r="B105" s="36"/>
      <c r="C105" s="20" t="s">
        <v>200</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6.96" customHeight="1">
      <c r="A106" s="35"/>
      <c r="B106" s="36"/>
      <c r="C106" s="37"/>
      <c r="D106" s="37"/>
      <c r="E106" s="37"/>
      <c r="F106" s="37"/>
      <c r="G106" s="37"/>
      <c r="H106" s="37"/>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16</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181" t="str">
        <f>E7</f>
        <v>Oprava úseku Nejdek - Nové Hamry</v>
      </c>
      <c r="F108" s="29"/>
      <c r="G108" s="29"/>
      <c r="H108" s="29"/>
      <c r="I108" s="37"/>
      <c r="J108" s="37"/>
      <c r="K108" s="37"/>
      <c r="L108" s="60"/>
      <c r="S108" s="35"/>
      <c r="T108" s="35"/>
      <c r="U108" s="35"/>
      <c r="V108" s="35"/>
      <c r="W108" s="35"/>
      <c r="X108" s="35"/>
      <c r="Y108" s="35"/>
      <c r="Z108" s="35"/>
      <c r="AA108" s="35"/>
      <c r="AB108" s="35"/>
      <c r="AC108" s="35"/>
      <c r="AD108" s="35"/>
      <c r="AE108" s="35"/>
    </row>
    <row r="109" s="1" customFormat="1" ht="12" customHeight="1">
      <c r="B109" s="18"/>
      <c r="C109" s="29" t="s">
        <v>186</v>
      </c>
      <c r="D109" s="19"/>
      <c r="E109" s="19"/>
      <c r="F109" s="19"/>
      <c r="G109" s="19"/>
      <c r="H109" s="19"/>
      <c r="I109" s="19"/>
      <c r="J109" s="19"/>
      <c r="K109" s="19"/>
      <c r="L109" s="17"/>
    </row>
    <row r="110" s="2" customFormat="1" ht="16.5" customHeight="1">
      <c r="A110" s="35"/>
      <c r="B110" s="36"/>
      <c r="C110" s="37"/>
      <c r="D110" s="37"/>
      <c r="E110" s="181" t="s">
        <v>187</v>
      </c>
      <c r="F110" s="37"/>
      <c r="G110" s="37"/>
      <c r="H110" s="37"/>
      <c r="I110" s="37"/>
      <c r="J110" s="37"/>
      <c r="K110" s="37"/>
      <c r="L110" s="60"/>
      <c r="S110" s="35"/>
      <c r="T110" s="35"/>
      <c r="U110" s="35"/>
      <c r="V110" s="35"/>
      <c r="W110" s="35"/>
      <c r="X110" s="35"/>
      <c r="Y110" s="35"/>
      <c r="Z110" s="35"/>
      <c r="AA110" s="35"/>
      <c r="AB110" s="35"/>
      <c r="AC110" s="35"/>
      <c r="AD110" s="35"/>
      <c r="AE110" s="35"/>
    </row>
    <row r="111" s="2" customFormat="1" ht="12" customHeight="1">
      <c r="A111" s="35"/>
      <c r="B111" s="36"/>
      <c r="C111" s="29" t="s">
        <v>188</v>
      </c>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6.5" customHeight="1">
      <c r="A112" s="35"/>
      <c r="B112" s="36"/>
      <c r="C112" s="37"/>
      <c r="D112" s="37"/>
      <c r="E112" s="73" t="str">
        <f>E11</f>
        <v>A.1.4 - Materiál zajištěný objednatelem - NEOCEŇOVAT</v>
      </c>
      <c r="F112" s="37"/>
      <c r="G112" s="37"/>
      <c r="H112" s="37"/>
      <c r="I112" s="37"/>
      <c r="J112" s="37"/>
      <c r="K112" s="37"/>
      <c r="L112" s="60"/>
      <c r="S112" s="35"/>
      <c r="T112" s="35"/>
      <c r="U112" s="35"/>
      <c r="V112" s="35"/>
      <c r="W112" s="35"/>
      <c r="X112" s="35"/>
      <c r="Y112" s="35"/>
      <c r="Z112" s="35"/>
      <c r="AA112" s="35"/>
      <c r="AB112" s="35"/>
      <c r="AC112" s="35"/>
      <c r="AD112" s="35"/>
      <c r="AE112" s="35"/>
    </row>
    <row r="113" s="2" customFormat="1" ht="6.96"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2" customHeight="1">
      <c r="A114" s="35"/>
      <c r="B114" s="36"/>
      <c r="C114" s="29" t="s">
        <v>20</v>
      </c>
      <c r="D114" s="37"/>
      <c r="E114" s="37"/>
      <c r="F114" s="24" t="str">
        <f>F14</f>
        <v xml:space="preserve"> </v>
      </c>
      <c r="G114" s="37"/>
      <c r="H114" s="37"/>
      <c r="I114" s="29" t="s">
        <v>22</v>
      </c>
      <c r="J114" s="76" t="str">
        <f>IF(J14="","",J14)</f>
        <v>26. 9. 2022</v>
      </c>
      <c r="K114" s="37"/>
      <c r="L114" s="60"/>
      <c r="S114" s="35"/>
      <c r="T114" s="35"/>
      <c r="U114" s="35"/>
      <c r="V114" s="35"/>
      <c r="W114" s="35"/>
      <c r="X114" s="35"/>
      <c r="Y114" s="35"/>
      <c r="Z114" s="35"/>
      <c r="AA114" s="35"/>
      <c r="AB114" s="35"/>
      <c r="AC114" s="35"/>
      <c r="AD114" s="35"/>
      <c r="AE114" s="35"/>
    </row>
    <row r="115" s="2" customFormat="1" ht="6.96" customHeight="1">
      <c r="A115" s="35"/>
      <c r="B115" s="36"/>
      <c r="C115" s="37"/>
      <c r="D115" s="37"/>
      <c r="E115" s="37"/>
      <c r="F115" s="37"/>
      <c r="G115" s="37"/>
      <c r="H115" s="37"/>
      <c r="I115" s="37"/>
      <c r="J115" s="37"/>
      <c r="K115" s="37"/>
      <c r="L115" s="60"/>
      <c r="S115" s="35"/>
      <c r="T115" s="35"/>
      <c r="U115" s="35"/>
      <c r="V115" s="35"/>
      <c r="W115" s="35"/>
      <c r="X115" s="35"/>
      <c r="Y115" s="35"/>
      <c r="Z115" s="35"/>
      <c r="AA115" s="35"/>
      <c r="AB115" s="35"/>
      <c r="AC115" s="35"/>
      <c r="AD115" s="35"/>
      <c r="AE115" s="35"/>
    </row>
    <row r="116" s="2" customFormat="1" ht="15.15" customHeight="1">
      <c r="A116" s="35"/>
      <c r="B116" s="36"/>
      <c r="C116" s="29" t="s">
        <v>24</v>
      </c>
      <c r="D116" s="37"/>
      <c r="E116" s="37"/>
      <c r="F116" s="24" t="str">
        <f>E17</f>
        <v>Správa železnic, státní organizace</v>
      </c>
      <c r="G116" s="37"/>
      <c r="H116" s="37"/>
      <c r="I116" s="29" t="s">
        <v>32</v>
      </c>
      <c r="J116" s="33" t="str">
        <f>E23</f>
        <v>Progi spol. s r.o.</v>
      </c>
      <c r="K116" s="37"/>
      <c r="L116" s="60"/>
      <c r="S116" s="35"/>
      <c r="T116" s="35"/>
      <c r="U116" s="35"/>
      <c r="V116" s="35"/>
      <c r="W116" s="35"/>
      <c r="X116" s="35"/>
      <c r="Y116" s="35"/>
      <c r="Z116" s="35"/>
      <c r="AA116" s="35"/>
      <c r="AB116" s="35"/>
      <c r="AC116" s="35"/>
      <c r="AD116" s="35"/>
      <c r="AE116" s="35"/>
    </row>
    <row r="117" s="2" customFormat="1" ht="15.15" customHeight="1">
      <c r="A117" s="35"/>
      <c r="B117" s="36"/>
      <c r="C117" s="29" t="s">
        <v>30</v>
      </c>
      <c r="D117" s="37"/>
      <c r="E117" s="37"/>
      <c r="F117" s="24" t="str">
        <f>IF(E20="","",E20)</f>
        <v>Vyplň údaj</v>
      </c>
      <c r="G117" s="37"/>
      <c r="H117" s="37"/>
      <c r="I117" s="29" t="s">
        <v>36</v>
      </c>
      <c r="J117" s="33" t="str">
        <f>E26</f>
        <v>Pavlína Liprtová</v>
      </c>
      <c r="K117" s="37"/>
      <c r="L117" s="60"/>
      <c r="S117" s="35"/>
      <c r="T117" s="35"/>
      <c r="U117" s="35"/>
      <c r="V117" s="35"/>
      <c r="W117" s="35"/>
      <c r="X117" s="35"/>
      <c r="Y117" s="35"/>
      <c r="Z117" s="35"/>
      <c r="AA117" s="35"/>
      <c r="AB117" s="35"/>
      <c r="AC117" s="35"/>
      <c r="AD117" s="35"/>
      <c r="AE117" s="35"/>
    </row>
    <row r="118" s="2" customFormat="1" ht="10.32"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11" customFormat="1" ht="29.28" customHeight="1">
      <c r="A119" s="198"/>
      <c r="B119" s="199"/>
      <c r="C119" s="200" t="s">
        <v>201</v>
      </c>
      <c r="D119" s="201" t="s">
        <v>64</v>
      </c>
      <c r="E119" s="201" t="s">
        <v>60</v>
      </c>
      <c r="F119" s="201" t="s">
        <v>61</v>
      </c>
      <c r="G119" s="201" t="s">
        <v>202</v>
      </c>
      <c r="H119" s="201" t="s">
        <v>203</v>
      </c>
      <c r="I119" s="201" t="s">
        <v>204</v>
      </c>
      <c r="J119" s="202" t="s">
        <v>194</v>
      </c>
      <c r="K119" s="203" t="s">
        <v>205</v>
      </c>
      <c r="L119" s="204"/>
      <c r="M119" s="97" t="s">
        <v>1</v>
      </c>
      <c r="N119" s="98" t="s">
        <v>43</v>
      </c>
      <c r="O119" s="98" t="s">
        <v>206</v>
      </c>
      <c r="P119" s="98" t="s">
        <v>207</v>
      </c>
      <c r="Q119" s="98" t="s">
        <v>208</v>
      </c>
      <c r="R119" s="98" t="s">
        <v>209</v>
      </c>
      <c r="S119" s="98" t="s">
        <v>210</v>
      </c>
      <c r="T119" s="99" t="s">
        <v>211</v>
      </c>
      <c r="U119" s="198"/>
      <c r="V119" s="198"/>
      <c r="W119" s="198"/>
      <c r="X119" s="198"/>
      <c r="Y119" s="198"/>
      <c r="Z119" s="198"/>
      <c r="AA119" s="198"/>
      <c r="AB119" s="198"/>
      <c r="AC119" s="198"/>
      <c r="AD119" s="198"/>
      <c r="AE119" s="198"/>
    </row>
    <row r="120" s="2" customFormat="1" ht="22.8" customHeight="1">
      <c r="A120" s="35"/>
      <c r="B120" s="36"/>
      <c r="C120" s="104" t="s">
        <v>212</v>
      </c>
      <c r="D120" s="37"/>
      <c r="E120" s="37"/>
      <c r="F120" s="37"/>
      <c r="G120" s="37"/>
      <c r="H120" s="37"/>
      <c r="I120" s="37"/>
      <c r="J120" s="205">
        <f>BK120</f>
        <v>0</v>
      </c>
      <c r="K120" s="37"/>
      <c r="L120" s="41"/>
      <c r="M120" s="100"/>
      <c r="N120" s="206"/>
      <c r="O120" s="101"/>
      <c r="P120" s="207">
        <f>P121</f>
        <v>0</v>
      </c>
      <c r="Q120" s="101"/>
      <c r="R120" s="207">
        <f>R121</f>
        <v>92.606250000000003</v>
      </c>
      <c r="S120" s="101"/>
      <c r="T120" s="208">
        <f>T121</f>
        <v>0</v>
      </c>
      <c r="U120" s="35"/>
      <c r="V120" s="35"/>
      <c r="W120" s="35"/>
      <c r="X120" s="35"/>
      <c r="Y120" s="35"/>
      <c r="Z120" s="35"/>
      <c r="AA120" s="35"/>
      <c r="AB120" s="35"/>
      <c r="AC120" s="35"/>
      <c r="AD120" s="35"/>
      <c r="AE120" s="35"/>
      <c r="AT120" s="14" t="s">
        <v>78</v>
      </c>
      <c r="AU120" s="14" t="s">
        <v>196</v>
      </c>
      <c r="BK120" s="209">
        <f>BK121</f>
        <v>0</v>
      </c>
    </row>
    <row r="121" s="2" customFormat="1" ht="21.75" customHeight="1">
      <c r="A121" s="35"/>
      <c r="B121" s="36"/>
      <c r="C121" s="226" t="s">
        <v>86</v>
      </c>
      <c r="D121" s="226" t="s">
        <v>218</v>
      </c>
      <c r="E121" s="227" t="s">
        <v>938</v>
      </c>
      <c r="F121" s="228" t="s">
        <v>939</v>
      </c>
      <c r="G121" s="229" t="s">
        <v>226</v>
      </c>
      <c r="H121" s="230">
        <v>25</v>
      </c>
      <c r="I121" s="231"/>
      <c r="J121" s="232">
        <f>ROUND(I121*H121,2)</f>
        <v>0</v>
      </c>
      <c r="K121" s="233"/>
      <c r="L121" s="234"/>
      <c r="M121" s="256" t="s">
        <v>1</v>
      </c>
      <c r="N121" s="257" t="s">
        <v>44</v>
      </c>
      <c r="O121" s="253"/>
      <c r="P121" s="254">
        <f>O121*H121</f>
        <v>0</v>
      </c>
      <c r="Q121" s="254">
        <v>3.70425</v>
      </c>
      <c r="R121" s="254">
        <f>Q121*H121</f>
        <v>92.606250000000003</v>
      </c>
      <c r="S121" s="254">
        <v>0</v>
      </c>
      <c r="T121" s="255">
        <f>S121*H121</f>
        <v>0</v>
      </c>
      <c r="U121" s="35"/>
      <c r="V121" s="35"/>
      <c r="W121" s="35"/>
      <c r="X121" s="35"/>
      <c r="Y121" s="35"/>
      <c r="Z121" s="35"/>
      <c r="AA121" s="35"/>
      <c r="AB121" s="35"/>
      <c r="AC121" s="35"/>
      <c r="AD121" s="35"/>
      <c r="AE121" s="35"/>
      <c r="AR121" s="239" t="s">
        <v>227</v>
      </c>
      <c r="AT121" s="239" t="s">
        <v>218</v>
      </c>
      <c r="AU121" s="239" t="s">
        <v>79</v>
      </c>
      <c r="AY121" s="14" t="s">
        <v>215</v>
      </c>
      <c r="BE121" s="240">
        <f>IF(N121="základní",J121,0)</f>
        <v>0</v>
      </c>
      <c r="BF121" s="240">
        <f>IF(N121="snížená",J121,0)</f>
        <v>0</v>
      </c>
      <c r="BG121" s="240">
        <f>IF(N121="zákl. přenesená",J121,0)</f>
        <v>0</v>
      </c>
      <c r="BH121" s="240">
        <f>IF(N121="sníž. přenesená",J121,0)</f>
        <v>0</v>
      </c>
      <c r="BI121" s="240">
        <f>IF(N121="nulová",J121,0)</f>
        <v>0</v>
      </c>
      <c r="BJ121" s="14" t="s">
        <v>86</v>
      </c>
      <c r="BK121" s="240">
        <f>ROUND(I121*H121,2)</f>
        <v>0</v>
      </c>
      <c r="BL121" s="14" t="s">
        <v>227</v>
      </c>
      <c r="BM121" s="239" t="s">
        <v>940</v>
      </c>
    </row>
    <row r="122" s="2" customFormat="1" ht="6.96" customHeight="1">
      <c r="A122" s="35"/>
      <c r="B122" s="63"/>
      <c r="C122" s="64"/>
      <c r="D122" s="64"/>
      <c r="E122" s="64"/>
      <c r="F122" s="64"/>
      <c r="G122" s="64"/>
      <c r="H122" s="64"/>
      <c r="I122" s="64"/>
      <c r="J122" s="64"/>
      <c r="K122" s="64"/>
      <c r="L122" s="41"/>
      <c r="M122" s="35"/>
      <c r="O122" s="35"/>
      <c r="P122" s="35"/>
      <c r="Q122" s="35"/>
      <c r="R122" s="35"/>
      <c r="S122" s="35"/>
      <c r="T122" s="35"/>
      <c r="U122" s="35"/>
      <c r="V122" s="35"/>
      <c r="W122" s="35"/>
      <c r="X122" s="35"/>
      <c r="Y122" s="35"/>
      <c r="Z122" s="35"/>
      <c r="AA122" s="35"/>
      <c r="AB122" s="35"/>
      <c r="AC122" s="35"/>
      <c r="AD122" s="35"/>
      <c r="AE122" s="35"/>
    </row>
  </sheetData>
  <sheetProtection sheet="1" autoFilter="0" formatColumns="0" formatRows="0" objects="1" scenarios="1" spinCount="100000" saltValue="wyiqOD74RFvXeiIr20Xgiav59tmosJxxU2wSGUoGkdNWZf10/t/Nn1Vty8yP7012SGbvvmUtPpLrxOOqP3lZtQ==" hashValue="3qymvHgja1vWHVtsXJ4CUjFA8Vcegd5f+tZin7iJkSlQ0p3ReYh0BzIMW/M44oYKE2kJtdKIGqp75pysNOArcw==" algorithmName="SHA-512" password="CC35"/>
  <autoFilter ref="C119:K121"/>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135</v>
      </c>
    </row>
    <row r="3" s="1" customFormat="1" ht="6.96" customHeight="1">
      <c r="B3" s="144"/>
      <c r="C3" s="145"/>
      <c r="D3" s="145"/>
      <c r="E3" s="145"/>
      <c r="F3" s="145"/>
      <c r="G3" s="145"/>
      <c r="H3" s="145"/>
      <c r="I3" s="145"/>
      <c r="J3" s="145"/>
      <c r="K3" s="145"/>
      <c r="L3" s="17"/>
      <c r="AT3" s="14" t="s">
        <v>88</v>
      </c>
    </row>
    <row r="4" s="1" customFormat="1" ht="24.96" customHeight="1">
      <c r="B4" s="17"/>
      <c r="D4" s="146" t="s">
        <v>185</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úseku Nejdek - Nové Hamry</v>
      </c>
      <c r="F7" s="148"/>
      <c r="G7" s="148"/>
      <c r="H7" s="148"/>
      <c r="L7" s="17"/>
    </row>
    <row r="8">
      <c r="B8" s="17"/>
      <c r="D8" s="148" t="s">
        <v>186</v>
      </c>
      <c r="L8" s="17"/>
    </row>
    <row r="9" s="1" customFormat="1" ht="16.5" customHeight="1">
      <c r="B9" s="17"/>
      <c r="E9" s="149" t="s">
        <v>187</v>
      </c>
      <c r="F9" s="1"/>
      <c r="G9" s="1"/>
      <c r="H9" s="1"/>
      <c r="L9" s="17"/>
    </row>
    <row r="10" s="1" customFormat="1" ht="12" customHeight="1">
      <c r="B10" s="17"/>
      <c r="D10" s="148" t="s">
        <v>188</v>
      </c>
      <c r="L10" s="17"/>
    </row>
    <row r="11" s="2" customFormat="1" ht="16.5" customHeight="1">
      <c r="A11" s="35"/>
      <c r="B11" s="41"/>
      <c r="C11" s="35"/>
      <c r="D11" s="35"/>
      <c r="E11" s="150" t="s">
        <v>941</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190</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942</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26. 9. 2022</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26</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27</v>
      </c>
      <c r="F19" s="35"/>
      <c r="G19" s="35"/>
      <c r="H19" s="35"/>
      <c r="I19" s="148" t="s">
        <v>28</v>
      </c>
      <c r="J19" s="138" t="s">
        <v>29</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30</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28</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32</v>
      </c>
      <c r="E24" s="35"/>
      <c r="F24" s="35"/>
      <c r="G24" s="35"/>
      <c r="H24" s="35"/>
      <c r="I24" s="148" t="s">
        <v>25</v>
      </c>
      <c r="J24" s="138" t="s">
        <v>33</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34</v>
      </c>
      <c r="F25" s="35"/>
      <c r="G25" s="35"/>
      <c r="H25" s="35"/>
      <c r="I25" s="148" t="s">
        <v>28</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36</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37</v>
      </c>
      <c r="F28" s="35"/>
      <c r="G28" s="35"/>
      <c r="H28" s="35"/>
      <c r="I28" s="148" t="s">
        <v>28</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38</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39</v>
      </c>
      <c r="E34" s="35"/>
      <c r="F34" s="35"/>
      <c r="G34" s="35"/>
      <c r="H34" s="35"/>
      <c r="I34" s="35"/>
      <c r="J34" s="159">
        <f>ROUND(J125,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41</v>
      </c>
      <c r="G36" s="35"/>
      <c r="H36" s="35"/>
      <c r="I36" s="160" t="s">
        <v>40</v>
      </c>
      <c r="J36" s="160" t="s">
        <v>42</v>
      </c>
      <c r="K36" s="35"/>
      <c r="L36" s="60"/>
      <c r="S36" s="35"/>
      <c r="T36" s="35"/>
      <c r="U36" s="35"/>
      <c r="V36" s="35"/>
      <c r="W36" s="35"/>
      <c r="X36" s="35"/>
      <c r="Y36" s="35"/>
      <c r="Z36" s="35"/>
      <c r="AA36" s="35"/>
      <c r="AB36" s="35"/>
      <c r="AC36" s="35"/>
      <c r="AD36" s="35"/>
      <c r="AE36" s="35"/>
    </row>
    <row r="37" s="2" customFormat="1" ht="14.4" customHeight="1">
      <c r="A37" s="35"/>
      <c r="B37" s="41"/>
      <c r="C37" s="35"/>
      <c r="D37" s="150" t="s">
        <v>43</v>
      </c>
      <c r="E37" s="148" t="s">
        <v>44</v>
      </c>
      <c r="F37" s="161">
        <f>ROUND((SUM(BE125:BE143)),  2)</f>
        <v>0</v>
      </c>
      <c r="G37" s="35"/>
      <c r="H37" s="35"/>
      <c r="I37" s="162">
        <v>0.20999999999999999</v>
      </c>
      <c r="J37" s="161">
        <f>ROUND(((SUM(BE125:BE143))*I37),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45</v>
      </c>
      <c r="F38" s="161">
        <f>ROUND((SUM(BF125:BF143)),  2)</f>
        <v>0</v>
      </c>
      <c r="G38" s="35"/>
      <c r="H38" s="35"/>
      <c r="I38" s="162">
        <v>0.14999999999999999</v>
      </c>
      <c r="J38" s="161">
        <f>ROUND(((SUM(BF125:BF143))*I38),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46</v>
      </c>
      <c r="F39" s="161">
        <f>ROUND((SUM(BG125:BG143)),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47</v>
      </c>
      <c r="F40" s="161">
        <f>ROUND((SUM(BH125:BH143)),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48</v>
      </c>
      <c r="F41" s="161">
        <f>ROUND((SUM(BI125:BI143)),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49</v>
      </c>
      <c r="E43" s="165"/>
      <c r="F43" s="165"/>
      <c r="G43" s="166" t="s">
        <v>50</v>
      </c>
      <c r="H43" s="167" t="s">
        <v>51</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52</v>
      </c>
      <c r="E50" s="171"/>
      <c r="F50" s="171"/>
      <c r="G50" s="170" t="s">
        <v>53</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54</v>
      </c>
      <c r="E61" s="173"/>
      <c r="F61" s="174" t="s">
        <v>55</v>
      </c>
      <c r="G61" s="172" t="s">
        <v>54</v>
      </c>
      <c r="H61" s="173"/>
      <c r="I61" s="173"/>
      <c r="J61" s="175" t="s">
        <v>55</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56</v>
      </c>
      <c r="E65" s="176"/>
      <c r="F65" s="176"/>
      <c r="G65" s="170" t="s">
        <v>57</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54</v>
      </c>
      <c r="E76" s="173"/>
      <c r="F76" s="174" t="s">
        <v>55</v>
      </c>
      <c r="G76" s="172" t="s">
        <v>54</v>
      </c>
      <c r="H76" s="173"/>
      <c r="I76" s="173"/>
      <c r="J76" s="175" t="s">
        <v>55</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192</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úseku Nejdek - Nové Hamry</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186</v>
      </c>
      <c r="D86" s="19"/>
      <c r="E86" s="19"/>
      <c r="F86" s="19"/>
      <c r="G86" s="19"/>
      <c r="H86" s="19"/>
      <c r="I86" s="19"/>
      <c r="J86" s="19"/>
      <c r="K86" s="19"/>
      <c r="L86" s="17"/>
    </row>
    <row r="87" s="1" customFormat="1" ht="16.5" customHeight="1">
      <c r="B87" s="18"/>
      <c r="C87" s="19"/>
      <c r="D87" s="19"/>
      <c r="E87" s="181" t="s">
        <v>187</v>
      </c>
      <c r="F87" s="19"/>
      <c r="G87" s="19"/>
      <c r="H87" s="19"/>
      <c r="I87" s="19"/>
      <c r="J87" s="19"/>
      <c r="K87" s="19"/>
      <c r="L87" s="17"/>
    </row>
    <row r="88" s="1" customFormat="1" ht="12" customHeight="1">
      <c r="B88" s="18"/>
      <c r="C88" s="29" t="s">
        <v>188</v>
      </c>
      <c r="D88" s="19"/>
      <c r="E88" s="19"/>
      <c r="F88" s="19"/>
      <c r="G88" s="19"/>
      <c r="H88" s="19"/>
      <c r="I88" s="19"/>
      <c r="J88" s="19"/>
      <c r="K88" s="19"/>
      <c r="L88" s="17"/>
    </row>
    <row r="89" s="2" customFormat="1" ht="16.5" customHeight="1">
      <c r="A89" s="35"/>
      <c r="B89" s="36"/>
      <c r="C89" s="37"/>
      <c r="D89" s="37"/>
      <c r="E89" s="182" t="s">
        <v>941</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190</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A.1.5.1 - Zajištění sklaního zářezu</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26. 9. 2022</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Správa železnic, státní organizace</v>
      </c>
      <c r="G95" s="37"/>
      <c r="H95" s="37"/>
      <c r="I95" s="29" t="s">
        <v>32</v>
      </c>
      <c r="J95" s="33" t="str">
        <f>E25</f>
        <v>Progi spol. s r.o.</v>
      </c>
      <c r="K95" s="37"/>
      <c r="L95" s="60"/>
      <c r="S95" s="35"/>
      <c r="T95" s="35"/>
      <c r="U95" s="35"/>
      <c r="V95" s="35"/>
      <c r="W95" s="35"/>
      <c r="X95" s="35"/>
      <c r="Y95" s="35"/>
      <c r="Z95" s="35"/>
      <c r="AA95" s="35"/>
      <c r="AB95" s="35"/>
      <c r="AC95" s="35"/>
      <c r="AD95" s="35"/>
      <c r="AE95" s="35"/>
    </row>
    <row r="96" s="2" customFormat="1" ht="15.15" customHeight="1">
      <c r="A96" s="35"/>
      <c r="B96" s="36"/>
      <c r="C96" s="29" t="s">
        <v>30</v>
      </c>
      <c r="D96" s="37"/>
      <c r="E96" s="37"/>
      <c r="F96" s="24" t="str">
        <f>IF(E22="","",E22)</f>
        <v>Vyplň údaj</v>
      </c>
      <c r="G96" s="37"/>
      <c r="H96" s="37"/>
      <c r="I96" s="29" t="s">
        <v>36</v>
      </c>
      <c r="J96" s="33" t="str">
        <f>E28</f>
        <v>Pavlína Liprtová</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193</v>
      </c>
      <c r="D98" s="184"/>
      <c r="E98" s="184"/>
      <c r="F98" s="184"/>
      <c r="G98" s="184"/>
      <c r="H98" s="184"/>
      <c r="I98" s="184"/>
      <c r="J98" s="185" t="s">
        <v>194</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195</v>
      </c>
      <c r="D100" s="37"/>
      <c r="E100" s="37"/>
      <c r="F100" s="37"/>
      <c r="G100" s="37"/>
      <c r="H100" s="37"/>
      <c r="I100" s="37"/>
      <c r="J100" s="107">
        <f>J125</f>
        <v>0</v>
      </c>
      <c r="K100" s="37"/>
      <c r="L100" s="60"/>
      <c r="S100" s="35"/>
      <c r="T100" s="35"/>
      <c r="U100" s="35"/>
      <c r="V100" s="35"/>
      <c r="W100" s="35"/>
      <c r="X100" s="35"/>
      <c r="Y100" s="35"/>
      <c r="Z100" s="35"/>
      <c r="AA100" s="35"/>
      <c r="AB100" s="35"/>
      <c r="AC100" s="35"/>
      <c r="AD100" s="35"/>
      <c r="AE100" s="35"/>
      <c r="AU100" s="14" t="s">
        <v>196</v>
      </c>
    </row>
    <row r="101" s="9" customFormat="1" ht="24.96" customHeight="1">
      <c r="A101" s="9"/>
      <c r="B101" s="187"/>
      <c r="C101" s="188"/>
      <c r="D101" s="189" t="s">
        <v>197</v>
      </c>
      <c r="E101" s="190"/>
      <c r="F101" s="190"/>
      <c r="G101" s="190"/>
      <c r="H101" s="190"/>
      <c r="I101" s="190"/>
      <c r="J101" s="191">
        <f>J126</f>
        <v>0</v>
      </c>
      <c r="K101" s="188"/>
      <c r="L101" s="192"/>
      <c r="S101" s="9"/>
      <c r="T101" s="9"/>
      <c r="U101" s="9"/>
      <c r="V101" s="9"/>
      <c r="W101" s="9"/>
      <c r="X101" s="9"/>
      <c r="Y101" s="9"/>
      <c r="Z101" s="9"/>
      <c r="AA101" s="9"/>
      <c r="AB101" s="9"/>
      <c r="AC101" s="9"/>
      <c r="AD101" s="9"/>
      <c r="AE101" s="9"/>
    </row>
    <row r="102" s="2" customFormat="1" ht="21.84" customHeight="1">
      <c r="A102" s="35"/>
      <c r="B102" s="36"/>
      <c r="C102" s="37"/>
      <c r="D102" s="37"/>
      <c r="E102" s="37"/>
      <c r="F102" s="37"/>
      <c r="G102" s="37"/>
      <c r="H102" s="37"/>
      <c r="I102" s="37"/>
      <c r="J102" s="37"/>
      <c r="K102" s="37"/>
      <c r="L102" s="60"/>
      <c r="S102" s="35"/>
      <c r="T102" s="35"/>
      <c r="U102" s="35"/>
      <c r="V102" s="35"/>
      <c r="W102" s="35"/>
      <c r="X102" s="35"/>
      <c r="Y102" s="35"/>
      <c r="Z102" s="35"/>
      <c r="AA102" s="35"/>
      <c r="AB102" s="35"/>
      <c r="AC102" s="35"/>
      <c r="AD102" s="35"/>
      <c r="AE102" s="35"/>
    </row>
    <row r="103" s="2" customFormat="1" ht="6.96" customHeight="1">
      <c r="A103" s="35"/>
      <c r="B103" s="63"/>
      <c r="C103" s="64"/>
      <c r="D103" s="64"/>
      <c r="E103" s="64"/>
      <c r="F103" s="64"/>
      <c r="G103" s="64"/>
      <c r="H103" s="64"/>
      <c r="I103" s="64"/>
      <c r="J103" s="64"/>
      <c r="K103" s="64"/>
      <c r="L103" s="60"/>
      <c r="S103" s="35"/>
      <c r="T103" s="35"/>
      <c r="U103" s="35"/>
      <c r="V103" s="35"/>
      <c r="W103" s="35"/>
      <c r="X103" s="35"/>
      <c r="Y103" s="35"/>
      <c r="Z103" s="35"/>
      <c r="AA103" s="35"/>
      <c r="AB103" s="35"/>
      <c r="AC103" s="35"/>
      <c r="AD103" s="35"/>
      <c r="AE103" s="35"/>
    </row>
    <row r="107" s="2" customFormat="1" ht="6.96" customHeight="1">
      <c r="A107" s="35"/>
      <c r="B107" s="65"/>
      <c r="C107" s="66"/>
      <c r="D107" s="66"/>
      <c r="E107" s="66"/>
      <c r="F107" s="66"/>
      <c r="G107" s="66"/>
      <c r="H107" s="66"/>
      <c r="I107" s="66"/>
      <c r="J107" s="66"/>
      <c r="K107" s="66"/>
      <c r="L107" s="60"/>
      <c r="S107" s="35"/>
      <c r="T107" s="35"/>
      <c r="U107" s="35"/>
      <c r="V107" s="35"/>
      <c r="W107" s="35"/>
      <c r="X107" s="35"/>
      <c r="Y107" s="35"/>
      <c r="Z107" s="35"/>
      <c r="AA107" s="35"/>
      <c r="AB107" s="35"/>
      <c r="AC107" s="35"/>
      <c r="AD107" s="35"/>
      <c r="AE107" s="35"/>
    </row>
    <row r="108" s="2" customFormat="1" ht="24.96" customHeight="1">
      <c r="A108" s="35"/>
      <c r="B108" s="36"/>
      <c r="C108" s="20" t="s">
        <v>200</v>
      </c>
      <c r="D108" s="37"/>
      <c r="E108" s="37"/>
      <c r="F108" s="37"/>
      <c r="G108" s="37"/>
      <c r="H108" s="37"/>
      <c r="I108" s="37"/>
      <c r="J108" s="37"/>
      <c r="K108" s="37"/>
      <c r="L108" s="60"/>
      <c r="S108" s="35"/>
      <c r="T108" s="35"/>
      <c r="U108" s="35"/>
      <c r="V108" s="35"/>
      <c r="W108" s="35"/>
      <c r="X108" s="35"/>
      <c r="Y108" s="35"/>
      <c r="Z108" s="35"/>
      <c r="AA108" s="35"/>
      <c r="AB108" s="35"/>
      <c r="AC108" s="35"/>
      <c r="AD108" s="35"/>
      <c r="AE108" s="35"/>
    </row>
    <row r="109" s="2" customFormat="1" ht="6.96" customHeight="1">
      <c r="A109" s="35"/>
      <c r="B109" s="36"/>
      <c r="C109" s="37"/>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2" customHeight="1">
      <c r="A110" s="35"/>
      <c r="B110" s="36"/>
      <c r="C110" s="29" t="s">
        <v>16</v>
      </c>
      <c r="D110" s="37"/>
      <c r="E110" s="37"/>
      <c r="F110" s="37"/>
      <c r="G110" s="37"/>
      <c r="H110" s="37"/>
      <c r="I110" s="37"/>
      <c r="J110" s="37"/>
      <c r="K110" s="37"/>
      <c r="L110" s="60"/>
      <c r="S110" s="35"/>
      <c r="T110" s="35"/>
      <c r="U110" s="35"/>
      <c r="V110" s="35"/>
      <c r="W110" s="35"/>
      <c r="X110" s="35"/>
      <c r="Y110" s="35"/>
      <c r="Z110" s="35"/>
      <c r="AA110" s="35"/>
      <c r="AB110" s="35"/>
      <c r="AC110" s="35"/>
      <c r="AD110" s="35"/>
      <c r="AE110" s="35"/>
    </row>
    <row r="111" s="2" customFormat="1" ht="16.5" customHeight="1">
      <c r="A111" s="35"/>
      <c r="B111" s="36"/>
      <c r="C111" s="37"/>
      <c r="D111" s="37"/>
      <c r="E111" s="181" t="str">
        <f>E7</f>
        <v>Oprava úseku Nejdek - Nové Hamry</v>
      </c>
      <c r="F111" s="29"/>
      <c r="G111" s="29"/>
      <c r="H111" s="29"/>
      <c r="I111" s="37"/>
      <c r="J111" s="37"/>
      <c r="K111" s="37"/>
      <c r="L111" s="60"/>
      <c r="S111" s="35"/>
      <c r="T111" s="35"/>
      <c r="U111" s="35"/>
      <c r="V111" s="35"/>
      <c r="W111" s="35"/>
      <c r="X111" s="35"/>
      <c r="Y111" s="35"/>
      <c r="Z111" s="35"/>
      <c r="AA111" s="35"/>
      <c r="AB111" s="35"/>
      <c r="AC111" s="35"/>
      <c r="AD111" s="35"/>
      <c r="AE111" s="35"/>
    </row>
    <row r="112" s="1" customFormat="1" ht="12" customHeight="1">
      <c r="B112" s="18"/>
      <c r="C112" s="29" t="s">
        <v>186</v>
      </c>
      <c r="D112" s="19"/>
      <c r="E112" s="19"/>
      <c r="F112" s="19"/>
      <c r="G112" s="19"/>
      <c r="H112" s="19"/>
      <c r="I112" s="19"/>
      <c r="J112" s="19"/>
      <c r="K112" s="19"/>
      <c r="L112" s="17"/>
    </row>
    <row r="113" s="1" customFormat="1" ht="16.5" customHeight="1">
      <c r="B113" s="18"/>
      <c r="C113" s="19"/>
      <c r="D113" s="19"/>
      <c r="E113" s="181" t="s">
        <v>187</v>
      </c>
      <c r="F113" s="19"/>
      <c r="G113" s="19"/>
      <c r="H113" s="19"/>
      <c r="I113" s="19"/>
      <c r="J113" s="19"/>
      <c r="K113" s="19"/>
      <c r="L113" s="17"/>
    </row>
    <row r="114" s="1" customFormat="1" ht="12" customHeight="1">
      <c r="B114" s="18"/>
      <c r="C114" s="29" t="s">
        <v>188</v>
      </c>
      <c r="D114" s="19"/>
      <c r="E114" s="19"/>
      <c r="F114" s="19"/>
      <c r="G114" s="19"/>
      <c r="H114" s="19"/>
      <c r="I114" s="19"/>
      <c r="J114" s="19"/>
      <c r="K114" s="19"/>
      <c r="L114" s="17"/>
    </row>
    <row r="115" s="2" customFormat="1" ht="16.5" customHeight="1">
      <c r="A115" s="35"/>
      <c r="B115" s="36"/>
      <c r="C115" s="37"/>
      <c r="D115" s="37"/>
      <c r="E115" s="182" t="s">
        <v>941</v>
      </c>
      <c r="F115" s="37"/>
      <c r="G115" s="37"/>
      <c r="H115" s="37"/>
      <c r="I115" s="37"/>
      <c r="J115" s="37"/>
      <c r="K115" s="37"/>
      <c r="L115" s="60"/>
      <c r="S115" s="35"/>
      <c r="T115" s="35"/>
      <c r="U115" s="35"/>
      <c r="V115" s="35"/>
      <c r="W115" s="35"/>
      <c r="X115" s="35"/>
      <c r="Y115" s="35"/>
      <c r="Z115" s="35"/>
      <c r="AA115" s="35"/>
      <c r="AB115" s="35"/>
      <c r="AC115" s="35"/>
      <c r="AD115" s="35"/>
      <c r="AE115" s="35"/>
    </row>
    <row r="116" s="2" customFormat="1" ht="12" customHeight="1">
      <c r="A116" s="35"/>
      <c r="B116" s="36"/>
      <c r="C116" s="29" t="s">
        <v>190</v>
      </c>
      <c r="D116" s="37"/>
      <c r="E116" s="37"/>
      <c r="F116" s="37"/>
      <c r="G116" s="37"/>
      <c r="H116" s="37"/>
      <c r="I116" s="37"/>
      <c r="J116" s="37"/>
      <c r="K116" s="37"/>
      <c r="L116" s="60"/>
      <c r="S116" s="35"/>
      <c r="T116" s="35"/>
      <c r="U116" s="35"/>
      <c r="V116" s="35"/>
      <c r="W116" s="35"/>
      <c r="X116" s="35"/>
      <c r="Y116" s="35"/>
      <c r="Z116" s="35"/>
      <c r="AA116" s="35"/>
      <c r="AB116" s="35"/>
      <c r="AC116" s="35"/>
      <c r="AD116" s="35"/>
      <c r="AE116" s="35"/>
    </row>
    <row r="117" s="2" customFormat="1" ht="16.5" customHeight="1">
      <c r="A117" s="35"/>
      <c r="B117" s="36"/>
      <c r="C117" s="37"/>
      <c r="D117" s="37"/>
      <c r="E117" s="73" t="str">
        <f>E13</f>
        <v>A.1.5.1 - Zajištění sklaního zářezu</v>
      </c>
      <c r="F117" s="37"/>
      <c r="G117" s="37"/>
      <c r="H117" s="37"/>
      <c r="I117" s="37"/>
      <c r="J117" s="37"/>
      <c r="K117" s="37"/>
      <c r="L117" s="60"/>
      <c r="S117" s="35"/>
      <c r="T117" s="35"/>
      <c r="U117" s="35"/>
      <c r="V117" s="35"/>
      <c r="W117" s="35"/>
      <c r="X117" s="35"/>
      <c r="Y117" s="35"/>
      <c r="Z117" s="35"/>
      <c r="AA117" s="35"/>
      <c r="AB117" s="35"/>
      <c r="AC117" s="35"/>
      <c r="AD117" s="35"/>
      <c r="AE117" s="35"/>
    </row>
    <row r="118" s="2" customFormat="1" ht="6.96"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12" customHeight="1">
      <c r="A119" s="35"/>
      <c r="B119" s="36"/>
      <c r="C119" s="29" t="s">
        <v>20</v>
      </c>
      <c r="D119" s="37"/>
      <c r="E119" s="37"/>
      <c r="F119" s="24" t="str">
        <f>F16</f>
        <v xml:space="preserve"> </v>
      </c>
      <c r="G119" s="37"/>
      <c r="H119" s="37"/>
      <c r="I119" s="29" t="s">
        <v>22</v>
      </c>
      <c r="J119" s="76" t="str">
        <f>IF(J16="","",J16)</f>
        <v>26. 9. 2022</v>
      </c>
      <c r="K119" s="37"/>
      <c r="L119" s="60"/>
      <c r="S119" s="35"/>
      <c r="T119" s="35"/>
      <c r="U119" s="35"/>
      <c r="V119" s="35"/>
      <c r="W119" s="35"/>
      <c r="X119" s="35"/>
      <c r="Y119" s="35"/>
      <c r="Z119" s="35"/>
      <c r="AA119" s="35"/>
      <c r="AB119" s="35"/>
      <c r="AC119" s="35"/>
      <c r="AD119" s="35"/>
      <c r="AE119" s="35"/>
    </row>
    <row r="120" s="2" customFormat="1" ht="6.96" customHeight="1">
      <c r="A120" s="35"/>
      <c r="B120" s="36"/>
      <c r="C120" s="37"/>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5.15" customHeight="1">
      <c r="A121" s="35"/>
      <c r="B121" s="36"/>
      <c r="C121" s="29" t="s">
        <v>24</v>
      </c>
      <c r="D121" s="37"/>
      <c r="E121" s="37"/>
      <c r="F121" s="24" t="str">
        <f>E19</f>
        <v>Správa železnic, státní organizace</v>
      </c>
      <c r="G121" s="37"/>
      <c r="H121" s="37"/>
      <c r="I121" s="29" t="s">
        <v>32</v>
      </c>
      <c r="J121" s="33" t="str">
        <f>E25</f>
        <v>Progi spol. s r.o.</v>
      </c>
      <c r="K121" s="37"/>
      <c r="L121" s="60"/>
      <c r="S121" s="35"/>
      <c r="T121" s="35"/>
      <c r="U121" s="35"/>
      <c r="V121" s="35"/>
      <c r="W121" s="35"/>
      <c r="X121" s="35"/>
      <c r="Y121" s="35"/>
      <c r="Z121" s="35"/>
      <c r="AA121" s="35"/>
      <c r="AB121" s="35"/>
      <c r="AC121" s="35"/>
      <c r="AD121" s="35"/>
      <c r="AE121" s="35"/>
    </row>
    <row r="122" s="2" customFormat="1" ht="15.15" customHeight="1">
      <c r="A122" s="35"/>
      <c r="B122" s="36"/>
      <c r="C122" s="29" t="s">
        <v>30</v>
      </c>
      <c r="D122" s="37"/>
      <c r="E122" s="37"/>
      <c r="F122" s="24" t="str">
        <f>IF(E22="","",E22)</f>
        <v>Vyplň údaj</v>
      </c>
      <c r="G122" s="37"/>
      <c r="H122" s="37"/>
      <c r="I122" s="29" t="s">
        <v>36</v>
      </c>
      <c r="J122" s="33" t="str">
        <f>E28</f>
        <v>Pavlína Liprtová</v>
      </c>
      <c r="K122" s="37"/>
      <c r="L122" s="60"/>
      <c r="S122" s="35"/>
      <c r="T122" s="35"/>
      <c r="U122" s="35"/>
      <c r="V122" s="35"/>
      <c r="W122" s="35"/>
      <c r="X122" s="35"/>
      <c r="Y122" s="35"/>
      <c r="Z122" s="35"/>
      <c r="AA122" s="35"/>
      <c r="AB122" s="35"/>
      <c r="AC122" s="35"/>
      <c r="AD122" s="35"/>
      <c r="AE122" s="35"/>
    </row>
    <row r="123" s="2" customFormat="1" ht="10.32" customHeight="1">
      <c r="A123" s="35"/>
      <c r="B123" s="36"/>
      <c r="C123" s="37"/>
      <c r="D123" s="37"/>
      <c r="E123" s="37"/>
      <c r="F123" s="37"/>
      <c r="G123" s="37"/>
      <c r="H123" s="37"/>
      <c r="I123" s="37"/>
      <c r="J123" s="37"/>
      <c r="K123" s="37"/>
      <c r="L123" s="60"/>
      <c r="S123" s="35"/>
      <c r="T123" s="35"/>
      <c r="U123" s="35"/>
      <c r="V123" s="35"/>
      <c r="W123" s="35"/>
      <c r="X123" s="35"/>
      <c r="Y123" s="35"/>
      <c r="Z123" s="35"/>
      <c r="AA123" s="35"/>
      <c r="AB123" s="35"/>
      <c r="AC123" s="35"/>
      <c r="AD123" s="35"/>
      <c r="AE123" s="35"/>
    </row>
    <row r="124" s="11" customFormat="1" ht="29.28" customHeight="1">
      <c r="A124" s="198"/>
      <c r="B124" s="199"/>
      <c r="C124" s="200" t="s">
        <v>201</v>
      </c>
      <c r="D124" s="201" t="s">
        <v>64</v>
      </c>
      <c r="E124" s="201" t="s">
        <v>60</v>
      </c>
      <c r="F124" s="201" t="s">
        <v>61</v>
      </c>
      <c r="G124" s="201" t="s">
        <v>202</v>
      </c>
      <c r="H124" s="201" t="s">
        <v>203</v>
      </c>
      <c r="I124" s="201" t="s">
        <v>204</v>
      </c>
      <c r="J124" s="202" t="s">
        <v>194</v>
      </c>
      <c r="K124" s="203" t="s">
        <v>205</v>
      </c>
      <c r="L124" s="204"/>
      <c r="M124" s="97" t="s">
        <v>1</v>
      </c>
      <c r="N124" s="98" t="s">
        <v>43</v>
      </c>
      <c r="O124" s="98" t="s">
        <v>206</v>
      </c>
      <c r="P124" s="98" t="s">
        <v>207</v>
      </c>
      <c r="Q124" s="98" t="s">
        <v>208</v>
      </c>
      <c r="R124" s="98" t="s">
        <v>209</v>
      </c>
      <c r="S124" s="98" t="s">
        <v>210</v>
      </c>
      <c r="T124" s="99" t="s">
        <v>211</v>
      </c>
      <c r="U124" s="198"/>
      <c r="V124" s="198"/>
      <c r="W124" s="198"/>
      <c r="X124" s="198"/>
      <c r="Y124" s="198"/>
      <c r="Z124" s="198"/>
      <c r="AA124" s="198"/>
      <c r="AB124" s="198"/>
      <c r="AC124" s="198"/>
      <c r="AD124" s="198"/>
      <c r="AE124" s="198"/>
    </row>
    <row r="125" s="2" customFormat="1" ht="22.8" customHeight="1">
      <c r="A125" s="35"/>
      <c r="B125" s="36"/>
      <c r="C125" s="104" t="s">
        <v>212</v>
      </c>
      <c r="D125" s="37"/>
      <c r="E125" s="37"/>
      <c r="F125" s="37"/>
      <c r="G125" s="37"/>
      <c r="H125" s="37"/>
      <c r="I125" s="37"/>
      <c r="J125" s="205">
        <f>BK125</f>
        <v>0</v>
      </c>
      <c r="K125" s="37"/>
      <c r="L125" s="41"/>
      <c r="M125" s="100"/>
      <c r="N125" s="206"/>
      <c r="O125" s="101"/>
      <c r="P125" s="207">
        <f>P126</f>
        <v>0</v>
      </c>
      <c r="Q125" s="101"/>
      <c r="R125" s="207">
        <f>R126</f>
        <v>7.3246300000000009</v>
      </c>
      <c r="S125" s="101"/>
      <c r="T125" s="208">
        <f>T126</f>
        <v>0</v>
      </c>
      <c r="U125" s="35"/>
      <c r="V125" s="35"/>
      <c r="W125" s="35"/>
      <c r="X125" s="35"/>
      <c r="Y125" s="35"/>
      <c r="Z125" s="35"/>
      <c r="AA125" s="35"/>
      <c r="AB125" s="35"/>
      <c r="AC125" s="35"/>
      <c r="AD125" s="35"/>
      <c r="AE125" s="35"/>
      <c r="AT125" s="14" t="s">
        <v>78</v>
      </c>
      <c r="AU125" s="14" t="s">
        <v>196</v>
      </c>
      <c r="BK125" s="209">
        <f>BK126</f>
        <v>0</v>
      </c>
    </row>
    <row r="126" s="12" customFormat="1" ht="25.92" customHeight="1">
      <c r="A126" s="12"/>
      <c r="B126" s="210"/>
      <c r="C126" s="211"/>
      <c r="D126" s="212" t="s">
        <v>78</v>
      </c>
      <c r="E126" s="213" t="s">
        <v>213</v>
      </c>
      <c r="F126" s="213" t="s">
        <v>214</v>
      </c>
      <c r="G126" s="211"/>
      <c r="H126" s="211"/>
      <c r="I126" s="214"/>
      <c r="J126" s="215">
        <f>BK126</f>
        <v>0</v>
      </c>
      <c r="K126" s="211"/>
      <c r="L126" s="216"/>
      <c r="M126" s="217"/>
      <c r="N126" s="218"/>
      <c r="O126" s="218"/>
      <c r="P126" s="219">
        <f>SUM(P127:P143)</f>
        <v>0</v>
      </c>
      <c r="Q126" s="218"/>
      <c r="R126" s="219">
        <f>SUM(R127:R143)</f>
        <v>7.3246300000000009</v>
      </c>
      <c r="S126" s="218"/>
      <c r="T126" s="220">
        <f>SUM(T127:T143)</f>
        <v>0</v>
      </c>
      <c r="U126" s="12"/>
      <c r="V126" s="12"/>
      <c r="W126" s="12"/>
      <c r="X126" s="12"/>
      <c r="Y126" s="12"/>
      <c r="Z126" s="12"/>
      <c r="AA126" s="12"/>
      <c r="AB126" s="12"/>
      <c r="AC126" s="12"/>
      <c r="AD126" s="12"/>
      <c r="AE126" s="12"/>
      <c r="AR126" s="221" t="s">
        <v>86</v>
      </c>
      <c r="AT126" s="222" t="s">
        <v>78</v>
      </c>
      <c r="AU126" s="222" t="s">
        <v>79</v>
      </c>
      <c r="AY126" s="221" t="s">
        <v>215</v>
      </c>
      <c r="BK126" s="223">
        <f>SUM(BK127:BK143)</f>
        <v>0</v>
      </c>
    </row>
    <row r="127" s="2" customFormat="1" ht="33" customHeight="1">
      <c r="A127" s="35"/>
      <c r="B127" s="36"/>
      <c r="C127" s="241" t="s">
        <v>86</v>
      </c>
      <c r="D127" s="241" t="s">
        <v>256</v>
      </c>
      <c r="E127" s="242" t="s">
        <v>943</v>
      </c>
      <c r="F127" s="243" t="s">
        <v>944</v>
      </c>
      <c r="G127" s="244" t="s">
        <v>249</v>
      </c>
      <c r="H127" s="245">
        <v>6</v>
      </c>
      <c r="I127" s="246"/>
      <c r="J127" s="247">
        <f>ROUND(I127*H127,2)</f>
        <v>0</v>
      </c>
      <c r="K127" s="248"/>
      <c r="L127" s="41"/>
      <c r="M127" s="249" t="s">
        <v>1</v>
      </c>
      <c r="N127" s="250" t="s">
        <v>44</v>
      </c>
      <c r="O127" s="88"/>
      <c r="P127" s="237">
        <f>O127*H127</f>
        <v>0</v>
      </c>
      <c r="Q127" s="237">
        <v>0</v>
      </c>
      <c r="R127" s="237">
        <f>Q127*H127</f>
        <v>0</v>
      </c>
      <c r="S127" s="237">
        <v>0</v>
      </c>
      <c r="T127" s="238">
        <f>S127*H127</f>
        <v>0</v>
      </c>
      <c r="U127" s="35"/>
      <c r="V127" s="35"/>
      <c r="W127" s="35"/>
      <c r="X127" s="35"/>
      <c r="Y127" s="35"/>
      <c r="Z127" s="35"/>
      <c r="AA127" s="35"/>
      <c r="AB127" s="35"/>
      <c r="AC127" s="35"/>
      <c r="AD127" s="35"/>
      <c r="AE127" s="35"/>
      <c r="AR127" s="239" t="s">
        <v>101</v>
      </c>
      <c r="AT127" s="239" t="s">
        <v>256</v>
      </c>
      <c r="AU127" s="239" t="s">
        <v>86</v>
      </c>
      <c r="AY127" s="14" t="s">
        <v>215</v>
      </c>
      <c r="BE127" s="240">
        <f>IF(N127="základní",J127,0)</f>
        <v>0</v>
      </c>
      <c r="BF127" s="240">
        <f>IF(N127="snížená",J127,0)</f>
        <v>0</v>
      </c>
      <c r="BG127" s="240">
        <f>IF(N127="zákl. přenesená",J127,0)</f>
        <v>0</v>
      </c>
      <c r="BH127" s="240">
        <f>IF(N127="sníž. přenesená",J127,0)</f>
        <v>0</v>
      </c>
      <c r="BI127" s="240">
        <f>IF(N127="nulová",J127,0)</f>
        <v>0</v>
      </c>
      <c r="BJ127" s="14" t="s">
        <v>86</v>
      </c>
      <c r="BK127" s="240">
        <f>ROUND(I127*H127,2)</f>
        <v>0</v>
      </c>
      <c r="BL127" s="14" t="s">
        <v>101</v>
      </c>
      <c r="BM127" s="239" t="s">
        <v>945</v>
      </c>
    </row>
    <row r="128" s="2" customFormat="1" ht="21.75" customHeight="1">
      <c r="A128" s="35"/>
      <c r="B128" s="36"/>
      <c r="C128" s="226" t="s">
        <v>88</v>
      </c>
      <c r="D128" s="226" t="s">
        <v>218</v>
      </c>
      <c r="E128" s="227" t="s">
        <v>946</v>
      </c>
      <c r="F128" s="228" t="s">
        <v>947</v>
      </c>
      <c r="G128" s="229" t="s">
        <v>572</v>
      </c>
      <c r="H128" s="230">
        <v>13</v>
      </c>
      <c r="I128" s="231"/>
      <c r="J128" s="232">
        <f>ROUND(I128*H128,2)</f>
        <v>0</v>
      </c>
      <c r="K128" s="233"/>
      <c r="L128" s="234"/>
      <c r="M128" s="235" t="s">
        <v>1</v>
      </c>
      <c r="N128" s="236" t="s">
        <v>44</v>
      </c>
      <c r="O128" s="88"/>
      <c r="P128" s="237">
        <f>O128*H128</f>
        <v>0</v>
      </c>
      <c r="Q128" s="237">
        <v>0.0038500000000000001</v>
      </c>
      <c r="R128" s="237">
        <f>Q128*H128</f>
        <v>0.050050000000000004</v>
      </c>
      <c r="S128" s="237">
        <v>0</v>
      </c>
      <c r="T128" s="238">
        <f>S128*H128</f>
        <v>0</v>
      </c>
      <c r="U128" s="35"/>
      <c r="V128" s="35"/>
      <c r="W128" s="35"/>
      <c r="X128" s="35"/>
      <c r="Y128" s="35"/>
      <c r="Z128" s="35"/>
      <c r="AA128" s="35"/>
      <c r="AB128" s="35"/>
      <c r="AC128" s="35"/>
      <c r="AD128" s="35"/>
      <c r="AE128" s="35"/>
      <c r="AR128" s="239" t="s">
        <v>222</v>
      </c>
      <c r="AT128" s="239" t="s">
        <v>218</v>
      </c>
      <c r="AU128" s="239" t="s">
        <v>86</v>
      </c>
      <c r="AY128" s="14" t="s">
        <v>215</v>
      </c>
      <c r="BE128" s="240">
        <f>IF(N128="základní",J128,0)</f>
        <v>0</v>
      </c>
      <c r="BF128" s="240">
        <f>IF(N128="snížená",J128,0)</f>
        <v>0</v>
      </c>
      <c r="BG128" s="240">
        <f>IF(N128="zákl. přenesená",J128,0)</f>
        <v>0</v>
      </c>
      <c r="BH128" s="240">
        <f>IF(N128="sníž. přenesená",J128,0)</f>
        <v>0</v>
      </c>
      <c r="BI128" s="240">
        <f>IF(N128="nulová",J128,0)</f>
        <v>0</v>
      </c>
      <c r="BJ128" s="14" t="s">
        <v>86</v>
      </c>
      <c r="BK128" s="240">
        <f>ROUND(I128*H128,2)</f>
        <v>0</v>
      </c>
      <c r="BL128" s="14" t="s">
        <v>101</v>
      </c>
      <c r="BM128" s="239" t="s">
        <v>948</v>
      </c>
    </row>
    <row r="129" s="2" customFormat="1" ht="24.15" customHeight="1">
      <c r="A129" s="35"/>
      <c r="B129" s="36"/>
      <c r="C129" s="226" t="s">
        <v>96</v>
      </c>
      <c r="D129" s="226" t="s">
        <v>218</v>
      </c>
      <c r="E129" s="227" t="s">
        <v>949</v>
      </c>
      <c r="F129" s="228" t="s">
        <v>950</v>
      </c>
      <c r="G129" s="229" t="s">
        <v>572</v>
      </c>
      <c r="H129" s="230">
        <v>100</v>
      </c>
      <c r="I129" s="231"/>
      <c r="J129" s="232">
        <f>ROUND(I129*H129,2)</f>
        <v>0</v>
      </c>
      <c r="K129" s="233"/>
      <c r="L129" s="234"/>
      <c r="M129" s="235" t="s">
        <v>1</v>
      </c>
      <c r="N129" s="236" t="s">
        <v>44</v>
      </c>
      <c r="O129" s="88"/>
      <c r="P129" s="237">
        <f>O129*H129</f>
        <v>0</v>
      </c>
      <c r="Q129" s="237">
        <v>0.001</v>
      </c>
      <c r="R129" s="237">
        <f>Q129*H129</f>
        <v>0.10000000000000001</v>
      </c>
      <c r="S129" s="237">
        <v>0</v>
      </c>
      <c r="T129" s="238">
        <f>S129*H129</f>
        <v>0</v>
      </c>
      <c r="U129" s="35"/>
      <c r="V129" s="35"/>
      <c r="W129" s="35"/>
      <c r="X129" s="35"/>
      <c r="Y129" s="35"/>
      <c r="Z129" s="35"/>
      <c r="AA129" s="35"/>
      <c r="AB129" s="35"/>
      <c r="AC129" s="35"/>
      <c r="AD129" s="35"/>
      <c r="AE129" s="35"/>
      <c r="AR129" s="239" t="s">
        <v>222</v>
      </c>
      <c r="AT129" s="239" t="s">
        <v>218</v>
      </c>
      <c r="AU129" s="239" t="s">
        <v>86</v>
      </c>
      <c r="AY129" s="14" t="s">
        <v>215</v>
      </c>
      <c r="BE129" s="240">
        <f>IF(N129="základní",J129,0)</f>
        <v>0</v>
      </c>
      <c r="BF129" s="240">
        <f>IF(N129="snížená",J129,0)</f>
        <v>0</v>
      </c>
      <c r="BG129" s="240">
        <f>IF(N129="zákl. přenesená",J129,0)</f>
        <v>0</v>
      </c>
      <c r="BH129" s="240">
        <f>IF(N129="sníž. přenesená",J129,0)</f>
        <v>0</v>
      </c>
      <c r="BI129" s="240">
        <f>IF(N129="nulová",J129,0)</f>
        <v>0</v>
      </c>
      <c r="BJ129" s="14" t="s">
        <v>86</v>
      </c>
      <c r="BK129" s="240">
        <f>ROUND(I129*H129,2)</f>
        <v>0</v>
      </c>
      <c r="BL129" s="14" t="s">
        <v>101</v>
      </c>
      <c r="BM129" s="239" t="s">
        <v>951</v>
      </c>
    </row>
    <row r="130" s="2" customFormat="1" ht="24.15" customHeight="1">
      <c r="A130" s="35"/>
      <c r="B130" s="36"/>
      <c r="C130" s="241" t="s">
        <v>101</v>
      </c>
      <c r="D130" s="241" t="s">
        <v>256</v>
      </c>
      <c r="E130" s="242" t="s">
        <v>952</v>
      </c>
      <c r="F130" s="243" t="s">
        <v>953</v>
      </c>
      <c r="G130" s="244" t="s">
        <v>221</v>
      </c>
      <c r="H130" s="245">
        <v>1000</v>
      </c>
      <c r="I130" s="246"/>
      <c r="J130" s="247">
        <f>ROUND(I130*H130,2)</f>
        <v>0</v>
      </c>
      <c r="K130" s="248"/>
      <c r="L130" s="41"/>
      <c r="M130" s="249" t="s">
        <v>1</v>
      </c>
      <c r="N130" s="250" t="s">
        <v>44</v>
      </c>
      <c r="O130" s="88"/>
      <c r="P130" s="237">
        <f>O130*H130</f>
        <v>0</v>
      </c>
      <c r="Q130" s="237">
        <v>0.00022000000000000001</v>
      </c>
      <c r="R130" s="237">
        <f>Q130*H130</f>
        <v>0.22</v>
      </c>
      <c r="S130" s="237">
        <v>0</v>
      </c>
      <c r="T130" s="238">
        <f>S130*H130</f>
        <v>0</v>
      </c>
      <c r="U130" s="35"/>
      <c r="V130" s="35"/>
      <c r="W130" s="35"/>
      <c r="X130" s="35"/>
      <c r="Y130" s="35"/>
      <c r="Z130" s="35"/>
      <c r="AA130" s="35"/>
      <c r="AB130" s="35"/>
      <c r="AC130" s="35"/>
      <c r="AD130" s="35"/>
      <c r="AE130" s="35"/>
      <c r="AR130" s="239" t="s">
        <v>101</v>
      </c>
      <c r="AT130" s="239" t="s">
        <v>256</v>
      </c>
      <c r="AU130" s="239" t="s">
        <v>86</v>
      </c>
      <c r="AY130" s="14" t="s">
        <v>215</v>
      </c>
      <c r="BE130" s="240">
        <f>IF(N130="základní",J130,0)</f>
        <v>0</v>
      </c>
      <c r="BF130" s="240">
        <f>IF(N130="snížená",J130,0)</f>
        <v>0</v>
      </c>
      <c r="BG130" s="240">
        <f>IF(N130="zákl. přenesená",J130,0)</f>
        <v>0</v>
      </c>
      <c r="BH130" s="240">
        <f>IF(N130="sníž. přenesená",J130,0)</f>
        <v>0</v>
      </c>
      <c r="BI130" s="240">
        <f>IF(N130="nulová",J130,0)</f>
        <v>0</v>
      </c>
      <c r="BJ130" s="14" t="s">
        <v>86</v>
      </c>
      <c r="BK130" s="240">
        <f>ROUND(I130*H130,2)</f>
        <v>0</v>
      </c>
      <c r="BL130" s="14" t="s">
        <v>101</v>
      </c>
      <c r="BM130" s="239" t="s">
        <v>954</v>
      </c>
    </row>
    <row r="131" s="2" customFormat="1" ht="21.75" customHeight="1">
      <c r="A131" s="35"/>
      <c r="B131" s="36"/>
      <c r="C131" s="226" t="s">
        <v>216</v>
      </c>
      <c r="D131" s="226" t="s">
        <v>218</v>
      </c>
      <c r="E131" s="227" t="s">
        <v>955</v>
      </c>
      <c r="F131" s="228" t="s">
        <v>956</v>
      </c>
      <c r="G131" s="229" t="s">
        <v>572</v>
      </c>
      <c r="H131" s="230">
        <v>375</v>
      </c>
      <c r="I131" s="231"/>
      <c r="J131" s="232">
        <f>ROUND(I131*H131,2)</f>
        <v>0</v>
      </c>
      <c r="K131" s="233"/>
      <c r="L131" s="234"/>
      <c r="M131" s="235" t="s">
        <v>1</v>
      </c>
      <c r="N131" s="236" t="s">
        <v>44</v>
      </c>
      <c r="O131" s="88"/>
      <c r="P131" s="237">
        <f>O131*H131</f>
        <v>0</v>
      </c>
      <c r="Q131" s="237">
        <v>0.001</v>
      </c>
      <c r="R131" s="237">
        <f>Q131*H131</f>
        <v>0.375</v>
      </c>
      <c r="S131" s="237">
        <v>0</v>
      </c>
      <c r="T131" s="238">
        <f>S131*H131</f>
        <v>0</v>
      </c>
      <c r="U131" s="35"/>
      <c r="V131" s="35"/>
      <c r="W131" s="35"/>
      <c r="X131" s="35"/>
      <c r="Y131" s="35"/>
      <c r="Z131" s="35"/>
      <c r="AA131" s="35"/>
      <c r="AB131" s="35"/>
      <c r="AC131" s="35"/>
      <c r="AD131" s="35"/>
      <c r="AE131" s="35"/>
      <c r="AR131" s="239" t="s">
        <v>222</v>
      </c>
      <c r="AT131" s="239" t="s">
        <v>218</v>
      </c>
      <c r="AU131" s="239" t="s">
        <v>86</v>
      </c>
      <c r="AY131" s="14" t="s">
        <v>215</v>
      </c>
      <c r="BE131" s="240">
        <f>IF(N131="základní",J131,0)</f>
        <v>0</v>
      </c>
      <c r="BF131" s="240">
        <f>IF(N131="snížená",J131,0)</f>
        <v>0</v>
      </c>
      <c r="BG131" s="240">
        <f>IF(N131="zákl. přenesená",J131,0)</f>
        <v>0</v>
      </c>
      <c r="BH131" s="240">
        <f>IF(N131="sníž. přenesená",J131,0)</f>
        <v>0</v>
      </c>
      <c r="BI131" s="240">
        <f>IF(N131="nulová",J131,0)</f>
        <v>0</v>
      </c>
      <c r="BJ131" s="14" t="s">
        <v>86</v>
      </c>
      <c r="BK131" s="240">
        <f>ROUND(I131*H131,2)</f>
        <v>0</v>
      </c>
      <c r="BL131" s="14" t="s">
        <v>101</v>
      </c>
      <c r="BM131" s="239" t="s">
        <v>957</v>
      </c>
    </row>
    <row r="132" s="2" customFormat="1" ht="21.75" customHeight="1">
      <c r="A132" s="35"/>
      <c r="B132" s="36"/>
      <c r="C132" s="226" t="s">
        <v>235</v>
      </c>
      <c r="D132" s="226" t="s">
        <v>218</v>
      </c>
      <c r="E132" s="227" t="s">
        <v>958</v>
      </c>
      <c r="F132" s="228" t="s">
        <v>959</v>
      </c>
      <c r="G132" s="229" t="s">
        <v>287</v>
      </c>
      <c r="H132" s="230">
        <v>3.25</v>
      </c>
      <c r="I132" s="231"/>
      <c r="J132" s="232">
        <f>ROUND(I132*H132,2)</f>
        <v>0</v>
      </c>
      <c r="K132" s="233"/>
      <c r="L132" s="234"/>
      <c r="M132" s="235" t="s">
        <v>1</v>
      </c>
      <c r="N132" s="236" t="s">
        <v>44</v>
      </c>
      <c r="O132" s="88"/>
      <c r="P132" s="237">
        <f>O132*H132</f>
        <v>0</v>
      </c>
      <c r="Q132" s="237">
        <v>1</v>
      </c>
      <c r="R132" s="237">
        <f>Q132*H132</f>
        <v>3.25</v>
      </c>
      <c r="S132" s="237">
        <v>0</v>
      </c>
      <c r="T132" s="238">
        <f>S132*H132</f>
        <v>0</v>
      </c>
      <c r="U132" s="35"/>
      <c r="V132" s="35"/>
      <c r="W132" s="35"/>
      <c r="X132" s="35"/>
      <c r="Y132" s="35"/>
      <c r="Z132" s="35"/>
      <c r="AA132" s="35"/>
      <c r="AB132" s="35"/>
      <c r="AC132" s="35"/>
      <c r="AD132" s="35"/>
      <c r="AE132" s="35"/>
      <c r="AR132" s="239" t="s">
        <v>222</v>
      </c>
      <c r="AT132" s="239" t="s">
        <v>218</v>
      </c>
      <c r="AU132" s="239" t="s">
        <v>86</v>
      </c>
      <c r="AY132" s="14" t="s">
        <v>215</v>
      </c>
      <c r="BE132" s="240">
        <f>IF(N132="základní",J132,0)</f>
        <v>0</v>
      </c>
      <c r="BF132" s="240">
        <f>IF(N132="snížená",J132,0)</f>
        <v>0</v>
      </c>
      <c r="BG132" s="240">
        <f>IF(N132="zákl. přenesená",J132,0)</f>
        <v>0</v>
      </c>
      <c r="BH132" s="240">
        <f>IF(N132="sníž. přenesená",J132,0)</f>
        <v>0</v>
      </c>
      <c r="BI132" s="240">
        <f>IF(N132="nulová",J132,0)</f>
        <v>0</v>
      </c>
      <c r="BJ132" s="14" t="s">
        <v>86</v>
      </c>
      <c r="BK132" s="240">
        <f>ROUND(I132*H132,2)</f>
        <v>0</v>
      </c>
      <c r="BL132" s="14" t="s">
        <v>101</v>
      </c>
      <c r="BM132" s="239" t="s">
        <v>960</v>
      </c>
    </row>
    <row r="133" s="2" customFormat="1" ht="24.15" customHeight="1">
      <c r="A133" s="35"/>
      <c r="B133" s="36"/>
      <c r="C133" s="241" t="s">
        <v>239</v>
      </c>
      <c r="D133" s="241" t="s">
        <v>256</v>
      </c>
      <c r="E133" s="242" t="s">
        <v>961</v>
      </c>
      <c r="F133" s="243" t="s">
        <v>962</v>
      </c>
      <c r="G133" s="244" t="s">
        <v>833</v>
      </c>
      <c r="H133" s="245">
        <v>98</v>
      </c>
      <c r="I133" s="246"/>
      <c r="J133" s="247">
        <f>ROUND(I133*H133,2)</f>
        <v>0</v>
      </c>
      <c r="K133" s="248"/>
      <c r="L133" s="41"/>
      <c r="M133" s="249" t="s">
        <v>1</v>
      </c>
      <c r="N133" s="250" t="s">
        <v>44</v>
      </c>
      <c r="O133" s="88"/>
      <c r="P133" s="237">
        <f>O133*H133</f>
        <v>0</v>
      </c>
      <c r="Q133" s="237">
        <v>6.0000000000000002E-05</v>
      </c>
      <c r="R133" s="237">
        <f>Q133*H133</f>
        <v>0.0058799999999999998</v>
      </c>
      <c r="S133" s="237">
        <v>0</v>
      </c>
      <c r="T133" s="238">
        <f>S133*H133</f>
        <v>0</v>
      </c>
      <c r="U133" s="35"/>
      <c r="V133" s="35"/>
      <c r="W133" s="35"/>
      <c r="X133" s="35"/>
      <c r="Y133" s="35"/>
      <c r="Z133" s="35"/>
      <c r="AA133" s="35"/>
      <c r="AB133" s="35"/>
      <c r="AC133" s="35"/>
      <c r="AD133" s="35"/>
      <c r="AE133" s="35"/>
      <c r="AR133" s="239" t="s">
        <v>101</v>
      </c>
      <c r="AT133" s="239" t="s">
        <v>256</v>
      </c>
      <c r="AU133" s="239" t="s">
        <v>86</v>
      </c>
      <c r="AY133" s="14" t="s">
        <v>215</v>
      </c>
      <c r="BE133" s="240">
        <f>IF(N133="základní",J133,0)</f>
        <v>0</v>
      </c>
      <c r="BF133" s="240">
        <f>IF(N133="snížená",J133,0)</f>
        <v>0</v>
      </c>
      <c r="BG133" s="240">
        <f>IF(N133="zákl. přenesená",J133,0)</f>
        <v>0</v>
      </c>
      <c r="BH133" s="240">
        <f>IF(N133="sníž. přenesená",J133,0)</f>
        <v>0</v>
      </c>
      <c r="BI133" s="240">
        <f>IF(N133="nulová",J133,0)</f>
        <v>0</v>
      </c>
      <c r="BJ133" s="14" t="s">
        <v>86</v>
      </c>
      <c r="BK133" s="240">
        <f>ROUND(I133*H133,2)</f>
        <v>0</v>
      </c>
      <c r="BL133" s="14" t="s">
        <v>101</v>
      </c>
      <c r="BM133" s="239" t="s">
        <v>963</v>
      </c>
    </row>
    <row r="134" s="2" customFormat="1" ht="33" customHeight="1">
      <c r="A134" s="35"/>
      <c r="B134" s="36"/>
      <c r="C134" s="226" t="s">
        <v>222</v>
      </c>
      <c r="D134" s="226" t="s">
        <v>218</v>
      </c>
      <c r="E134" s="227" t="s">
        <v>964</v>
      </c>
      <c r="F134" s="228" t="s">
        <v>965</v>
      </c>
      <c r="G134" s="229" t="s">
        <v>259</v>
      </c>
      <c r="H134" s="230">
        <v>1830</v>
      </c>
      <c r="I134" s="231"/>
      <c r="J134" s="232">
        <f>ROUND(I134*H134,2)</f>
        <v>0</v>
      </c>
      <c r="K134" s="233"/>
      <c r="L134" s="234"/>
      <c r="M134" s="235" t="s">
        <v>1</v>
      </c>
      <c r="N134" s="236" t="s">
        <v>44</v>
      </c>
      <c r="O134" s="88"/>
      <c r="P134" s="237">
        <f>O134*H134</f>
        <v>0</v>
      </c>
      <c r="Q134" s="237">
        <v>0.00155</v>
      </c>
      <c r="R134" s="237">
        <f>Q134*H134</f>
        <v>2.8365</v>
      </c>
      <c r="S134" s="237">
        <v>0</v>
      </c>
      <c r="T134" s="238">
        <f>S134*H134</f>
        <v>0</v>
      </c>
      <c r="U134" s="35"/>
      <c r="V134" s="35"/>
      <c r="W134" s="35"/>
      <c r="X134" s="35"/>
      <c r="Y134" s="35"/>
      <c r="Z134" s="35"/>
      <c r="AA134" s="35"/>
      <c r="AB134" s="35"/>
      <c r="AC134" s="35"/>
      <c r="AD134" s="35"/>
      <c r="AE134" s="35"/>
      <c r="AR134" s="239" t="s">
        <v>222</v>
      </c>
      <c r="AT134" s="239" t="s">
        <v>218</v>
      </c>
      <c r="AU134" s="239" t="s">
        <v>86</v>
      </c>
      <c r="AY134" s="14" t="s">
        <v>215</v>
      </c>
      <c r="BE134" s="240">
        <f>IF(N134="základní",J134,0)</f>
        <v>0</v>
      </c>
      <c r="BF134" s="240">
        <f>IF(N134="snížená",J134,0)</f>
        <v>0</v>
      </c>
      <c r="BG134" s="240">
        <f>IF(N134="zákl. přenesená",J134,0)</f>
        <v>0</v>
      </c>
      <c r="BH134" s="240">
        <f>IF(N134="sníž. přenesená",J134,0)</f>
        <v>0</v>
      </c>
      <c r="BI134" s="240">
        <f>IF(N134="nulová",J134,0)</f>
        <v>0</v>
      </c>
      <c r="BJ134" s="14" t="s">
        <v>86</v>
      </c>
      <c r="BK134" s="240">
        <f>ROUND(I134*H134,2)</f>
        <v>0</v>
      </c>
      <c r="BL134" s="14" t="s">
        <v>101</v>
      </c>
      <c r="BM134" s="239" t="s">
        <v>966</v>
      </c>
    </row>
    <row r="135" s="2" customFormat="1" ht="33" customHeight="1">
      <c r="A135" s="35"/>
      <c r="B135" s="36"/>
      <c r="C135" s="241" t="s">
        <v>246</v>
      </c>
      <c r="D135" s="241" t="s">
        <v>256</v>
      </c>
      <c r="E135" s="242" t="s">
        <v>967</v>
      </c>
      <c r="F135" s="243" t="s">
        <v>968</v>
      </c>
      <c r="G135" s="244" t="s">
        <v>259</v>
      </c>
      <c r="H135" s="245">
        <v>368</v>
      </c>
      <c r="I135" s="246"/>
      <c r="J135" s="247">
        <f>ROUND(I135*H135,2)</f>
        <v>0</v>
      </c>
      <c r="K135" s="248"/>
      <c r="L135" s="41"/>
      <c r="M135" s="249" t="s">
        <v>1</v>
      </c>
      <c r="N135" s="250" t="s">
        <v>44</v>
      </c>
      <c r="O135" s="88"/>
      <c r="P135" s="237">
        <f>O135*H135</f>
        <v>0</v>
      </c>
      <c r="Q135" s="237">
        <v>0.00010000000000000001</v>
      </c>
      <c r="R135" s="237">
        <f>Q135*H135</f>
        <v>0.036799999999999999</v>
      </c>
      <c r="S135" s="237">
        <v>0</v>
      </c>
      <c r="T135" s="238">
        <f>S135*H135</f>
        <v>0</v>
      </c>
      <c r="U135" s="35"/>
      <c r="V135" s="35"/>
      <c r="W135" s="35"/>
      <c r="X135" s="35"/>
      <c r="Y135" s="35"/>
      <c r="Z135" s="35"/>
      <c r="AA135" s="35"/>
      <c r="AB135" s="35"/>
      <c r="AC135" s="35"/>
      <c r="AD135" s="35"/>
      <c r="AE135" s="35"/>
      <c r="AR135" s="239" t="s">
        <v>101</v>
      </c>
      <c r="AT135" s="239" t="s">
        <v>256</v>
      </c>
      <c r="AU135" s="239" t="s">
        <v>86</v>
      </c>
      <c r="AY135" s="14" t="s">
        <v>215</v>
      </c>
      <c r="BE135" s="240">
        <f>IF(N135="základní",J135,0)</f>
        <v>0</v>
      </c>
      <c r="BF135" s="240">
        <f>IF(N135="snížená",J135,0)</f>
        <v>0</v>
      </c>
      <c r="BG135" s="240">
        <f>IF(N135="zákl. přenesená",J135,0)</f>
        <v>0</v>
      </c>
      <c r="BH135" s="240">
        <f>IF(N135="sníž. přenesená",J135,0)</f>
        <v>0</v>
      </c>
      <c r="BI135" s="240">
        <f>IF(N135="nulová",J135,0)</f>
        <v>0</v>
      </c>
      <c r="BJ135" s="14" t="s">
        <v>86</v>
      </c>
      <c r="BK135" s="240">
        <f>ROUND(I135*H135,2)</f>
        <v>0</v>
      </c>
      <c r="BL135" s="14" t="s">
        <v>101</v>
      </c>
      <c r="BM135" s="239" t="s">
        <v>969</v>
      </c>
    </row>
    <row r="136" s="2" customFormat="1" ht="24.15" customHeight="1">
      <c r="A136" s="35"/>
      <c r="B136" s="36"/>
      <c r="C136" s="226" t="s">
        <v>251</v>
      </c>
      <c r="D136" s="226" t="s">
        <v>218</v>
      </c>
      <c r="E136" s="227" t="s">
        <v>970</v>
      </c>
      <c r="F136" s="228" t="s">
        <v>971</v>
      </c>
      <c r="G136" s="229" t="s">
        <v>221</v>
      </c>
      <c r="H136" s="230">
        <v>795</v>
      </c>
      <c r="I136" s="231"/>
      <c r="J136" s="232">
        <f>ROUND(I136*H136,2)</f>
        <v>0</v>
      </c>
      <c r="K136" s="233"/>
      <c r="L136" s="234"/>
      <c r="M136" s="235" t="s">
        <v>1</v>
      </c>
      <c r="N136" s="236" t="s">
        <v>44</v>
      </c>
      <c r="O136" s="88"/>
      <c r="P136" s="237">
        <f>O136*H136</f>
        <v>0</v>
      </c>
      <c r="Q136" s="237">
        <v>0.00024000000000000001</v>
      </c>
      <c r="R136" s="237">
        <f>Q136*H136</f>
        <v>0.1908</v>
      </c>
      <c r="S136" s="237">
        <v>0</v>
      </c>
      <c r="T136" s="238">
        <f>S136*H136</f>
        <v>0</v>
      </c>
      <c r="U136" s="35"/>
      <c r="V136" s="35"/>
      <c r="W136" s="35"/>
      <c r="X136" s="35"/>
      <c r="Y136" s="35"/>
      <c r="Z136" s="35"/>
      <c r="AA136" s="35"/>
      <c r="AB136" s="35"/>
      <c r="AC136" s="35"/>
      <c r="AD136" s="35"/>
      <c r="AE136" s="35"/>
      <c r="AR136" s="239" t="s">
        <v>222</v>
      </c>
      <c r="AT136" s="239" t="s">
        <v>218</v>
      </c>
      <c r="AU136" s="239" t="s">
        <v>86</v>
      </c>
      <c r="AY136" s="14" t="s">
        <v>215</v>
      </c>
      <c r="BE136" s="240">
        <f>IF(N136="základní",J136,0)</f>
        <v>0</v>
      </c>
      <c r="BF136" s="240">
        <f>IF(N136="snížená",J136,0)</f>
        <v>0</v>
      </c>
      <c r="BG136" s="240">
        <f>IF(N136="zákl. přenesená",J136,0)</f>
        <v>0</v>
      </c>
      <c r="BH136" s="240">
        <f>IF(N136="sníž. přenesená",J136,0)</f>
        <v>0</v>
      </c>
      <c r="BI136" s="240">
        <f>IF(N136="nulová",J136,0)</f>
        <v>0</v>
      </c>
      <c r="BJ136" s="14" t="s">
        <v>86</v>
      </c>
      <c r="BK136" s="240">
        <f>ROUND(I136*H136,2)</f>
        <v>0</v>
      </c>
      <c r="BL136" s="14" t="s">
        <v>101</v>
      </c>
      <c r="BM136" s="239" t="s">
        <v>972</v>
      </c>
    </row>
    <row r="137" s="2" customFormat="1" ht="44.25" customHeight="1">
      <c r="A137" s="35"/>
      <c r="B137" s="36"/>
      <c r="C137" s="226" t="s">
        <v>255</v>
      </c>
      <c r="D137" s="226" t="s">
        <v>218</v>
      </c>
      <c r="E137" s="227" t="s">
        <v>973</v>
      </c>
      <c r="F137" s="228" t="s">
        <v>974</v>
      </c>
      <c r="G137" s="229" t="s">
        <v>221</v>
      </c>
      <c r="H137" s="230">
        <v>225</v>
      </c>
      <c r="I137" s="231"/>
      <c r="J137" s="232">
        <f>ROUND(I137*H137,2)</f>
        <v>0</v>
      </c>
      <c r="K137" s="233"/>
      <c r="L137" s="234"/>
      <c r="M137" s="235" t="s">
        <v>1</v>
      </c>
      <c r="N137" s="236" t="s">
        <v>44</v>
      </c>
      <c r="O137" s="88"/>
      <c r="P137" s="237">
        <f>O137*H137</f>
        <v>0</v>
      </c>
      <c r="Q137" s="237">
        <v>0.00014999999999999999</v>
      </c>
      <c r="R137" s="237">
        <f>Q137*H137</f>
        <v>0.033749999999999995</v>
      </c>
      <c r="S137" s="237">
        <v>0</v>
      </c>
      <c r="T137" s="238">
        <f>S137*H137</f>
        <v>0</v>
      </c>
      <c r="U137" s="35"/>
      <c r="V137" s="35"/>
      <c r="W137" s="35"/>
      <c r="X137" s="35"/>
      <c r="Y137" s="35"/>
      <c r="Z137" s="35"/>
      <c r="AA137" s="35"/>
      <c r="AB137" s="35"/>
      <c r="AC137" s="35"/>
      <c r="AD137" s="35"/>
      <c r="AE137" s="35"/>
      <c r="AR137" s="239" t="s">
        <v>222</v>
      </c>
      <c r="AT137" s="239" t="s">
        <v>218</v>
      </c>
      <c r="AU137" s="239" t="s">
        <v>86</v>
      </c>
      <c r="AY137" s="14" t="s">
        <v>215</v>
      </c>
      <c r="BE137" s="240">
        <f>IF(N137="základní",J137,0)</f>
        <v>0</v>
      </c>
      <c r="BF137" s="240">
        <f>IF(N137="snížená",J137,0)</f>
        <v>0</v>
      </c>
      <c r="BG137" s="240">
        <f>IF(N137="zákl. přenesená",J137,0)</f>
        <v>0</v>
      </c>
      <c r="BH137" s="240">
        <f>IF(N137="sníž. přenesená",J137,0)</f>
        <v>0</v>
      </c>
      <c r="BI137" s="240">
        <f>IF(N137="nulová",J137,0)</f>
        <v>0</v>
      </c>
      <c r="BJ137" s="14" t="s">
        <v>86</v>
      </c>
      <c r="BK137" s="240">
        <f>ROUND(I137*H137,2)</f>
        <v>0</v>
      </c>
      <c r="BL137" s="14" t="s">
        <v>101</v>
      </c>
      <c r="BM137" s="239" t="s">
        <v>975</v>
      </c>
    </row>
    <row r="138" s="2" customFormat="1" ht="16.5" customHeight="1">
      <c r="A138" s="35"/>
      <c r="B138" s="36"/>
      <c r="C138" s="226" t="s">
        <v>261</v>
      </c>
      <c r="D138" s="226" t="s">
        <v>218</v>
      </c>
      <c r="E138" s="227" t="s">
        <v>976</v>
      </c>
      <c r="F138" s="228" t="s">
        <v>977</v>
      </c>
      <c r="G138" s="229" t="s">
        <v>226</v>
      </c>
      <c r="H138" s="230">
        <v>900</v>
      </c>
      <c r="I138" s="231"/>
      <c r="J138" s="232">
        <f>ROUND(I138*H138,2)</f>
        <v>0</v>
      </c>
      <c r="K138" s="233"/>
      <c r="L138" s="234"/>
      <c r="M138" s="235" t="s">
        <v>1</v>
      </c>
      <c r="N138" s="236" t="s">
        <v>44</v>
      </c>
      <c r="O138" s="88"/>
      <c r="P138" s="237">
        <f>O138*H138</f>
        <v>0</v>
      </c>
      <c r="Q138" s="237">
        <v>0.00023000000000000001</v>
      </c>
      <c r="R138" s="237">
        <f>Q138*H138</f>
        <v>0.20700000000000002</v>
      </c>
      <c r="S138" s="237">
        <v>0</v>
      </c>
      <c r="T138" s="238">
        <f>S138*H138</f>
        <v>0</v>
      </c>
      <c r="U138" s="35"/>
      <c r="V138" s="35"/>
      <c r="W138" s="35"/>
      <c r="X138" s="35"/>
      <c r="Y138" s="35"/>
      <c r="Z138" s="35"/>
      <c r="AA138" s="35"/>
      <c r="AB138" s="35"/>
      <c r="AC138" s="35"/>
      <c r="AD138" s="35"/>
      <c r="AE138" s="35"/>
      <c r="AR138" s="239" t="s">
        <v>222</v>
      </c>
      <c r="AT138" s="239" t="s">
        <v>218</v>
      </c>
      <c r="AU138" s="239" t="s">
        <v>86</v>
      </c>
      <c r="AY138" s="14" t="s">
        <v>215</v>
      </c>
      <c r="BE138" s="240">
        <f>IF(N138="základní",J138,0)</f>
        <v>0</v>
      </c>
      <c r="BF138" s="240">
        <f>IF(N138="snížená",J138,0)</f>
        <v>0</v>
      </c>
      <c r="BG138" s="240">
        <f>IF(N138="zákl. přenesená",J138,0)</f>
        <v>0</v>
      </c>
      <c r="BH138" s="240">
        <f>IF(N138="sníž. přenesená",J138,0)</f>
        <v>0</v>
      </c>
      <c r="BI138" s="240">
        <f>IF(N138="nulová",J138,0)</f>
        <v>0</v>
      </c>
      <c r="BJ138" s="14" t="s">
        <v>86</v>
      </c>
      <c r="BK138" s="240">
        <f>ROUND(I138*H138,2)</f>
        <v>0</v>
      </c>
      <c r="BL138" s="14" t="s">
        <v>101</v>
      </c>
      <c r="BM138" s="239" t="s">
        <v>978</v>
      </c>
    </row>
    <row r="139" s="2" customFormat="1" ht="16.5" customHeight="1">
      <c r="A139" s="35"/>
      <c r="B139" s="36"/>
      <c r="C139" s="226" t="s">
        <v>265</v>
      </c>
      <c r="D139" s="226" t="s">
        <v>218</v>
      </c>
      <c r="E139" s="227" t="s">
        <v>979</v>
      </c>
      <c r="F139" s="228" t="s">
        <v>980</v>
      </c>
      <c r="G139" s="229" t="s">
        <v>981</v>
      </c>
      <c r="H139" s="230">
        <v>5</v>
      </c>
      <c r="I139" s="231"/>
      <c r="J139" s="232">
        <f>ROUND(I139*H139,2)</f>
        <v>0</v>
      </c>
      <c r="K139" s="233"/>
      <c r="L139" s="234"/>
      <c r="M139" s="235" t="s">
        <v>1</v>
      </c>
      <c r="N139" s="236" t="s">
        <v>44</v>
      </c>
      <c r="O139" s="88"/>
      <c r="P139" s="237">
        <f>O139*H139</f>
        <v>0</v>
      </c>
      <c r="Q139" s="237">
        <v>2.0000000000000002E-05</v>
      </c>
      <c r="R139" s="237">
        <f>Q139*H139</f>
        <v>0.00010000000000000001</v>
      </c>
      <c r="S139" s="237">
        <v>0</v>
      </c>
      <c r="T139" s="238">
        <f>S139*H139</f>
        <v>0</v>
      </c>
      <c r="U139" s="35"/>
      <c r="V139" s="35"/>
      <c r="W139" s="35"/>
      <c r="X139" s="35"/>
      <c r="Y139" s="35"/>
      <c r="Z139" s="35"/>
      <c r="AA139" s="35"/>
      <c r="AB139" s="35"/>
      <c r="AC139" s="35"/>
      <c r="AD139" s="35"/>
      <c r="AE139" s="35"/>
      <c r="AR139" s="239" t="s">
        <v>222</v>
      </c>
      <c r="AT139" s="239" t="s">
        <v>218</v>
      </c>
      <c r="AU139" s="239" t="s">
        <v>86</v>
      </c>
      <c r="AY139" s="14" t="s">
        <v>215</v>
      </c>
      <c r="BE139" s="240">
        <f>IF(N139="základní",J139,0)</f>
        <v>0</v>
      </c>
      <c r="BF139" s="240">
        <f>IF(N139="snížená",J139,0)</f>
        <v>0</v>
      </c>
      <c r="BG139" s="240">
        <f>IF(N139="zákl. přenesená",J139,0)</f>
        <v>0</v>
      </c>
      <c r="BH139" s="240">
        <f>IF(N139="sníž. přenesená",J139,0)</f>
        <v>0</v>
      </c>
      <c r="BI139" s="240">
        <f>IF(N139="nulová",J139,0)</f>
        <v>0</v>
      </c>
      <c r="BJ139" s="14" t="s">
        <v>86</v>
      </c>
      <c r="BK139" s="240">
        <f>ROUND(I139*H139,2)</f>
        <v>0</v>
      </c>
      <c r="BL139" s="14" t="s">
        <v>101</v>
      </c>
      <c r="BM139" s="239" t="s">
        <v>982</v>
      </c>
    </row>
    <row r="140" s="2" customFormat="1" ht="16.5" customHeight="1">
      <c r="A140" s="35"/>
      <c r="B140" s="36"/>
      <c r="C140" s="241" t="s">
        <v>269</v>
      </c>
      <c r="D140" s="241" t="s">
        <v>256</v>
      </c>
      <c r="E140" s="242" t="s">
        <v>983</v>
      </c>
      <c r="F140" s="243" t="s">
        <v>984</v>
      </c>
      <c r="G140" s="244" t="s">
        <v>833</v>
      </c>
      <c r="H140" s="245">
        <v>125</v>
      </c>
      <c r="I140" s="246"/>
      <c r="J140" s="247">
        <f>ROUND(I140*H140,2)</f>
        <v>0</v>
      </c>
      <c r="K140" s="248"/>
      <c r="L140" s="41"/>
      <c r="M140" s="249" t="s">
        <v>1</v>
      </c>
      <c r="N140" s="250" t="s">
        <v>44</v>
      </c>
      <c r="O140" s="88"/>
      <c r="P140" s="237">
        <f>O140*H140</f>
        <v>0</v>
      </c>
      <c r="Q140" s="237">
        <v>0.00014999999999999999</v>
      </c>
      <c r="R140" s="237">
        <f>Q140*H140</f>
        <v>0.018749999999999999</v>
      </c>
      <c r="S140" s="237">
        <v>0</v>
      </c>
      <c r="T140" s="238">
        <f>S140*H140</f>
        <v>0</v>
      </c>
      <c r="U140" s="35"/>
      <c r="V140" s="35"/>
      <c r="W140" s="35"/>
      <c r="X140" s="35"/>
      <c r="Y140" s="35"/>
      <c r="Z140" s="35"/>
      <c r="AA140" s="35"/>
      <c r="AB140" s="35"/>
      <c r="AC140" s="35"/>
      <c r="AD140" s="35"/>
      <c r="AE140" s="35"/>
      <c r="AR140" s="239" t="s">
        <v>101</v>
      </c>
      <c r="AT140" s="239" t="s">
        <v>256</v>
      </c>
      <c r="AU140" s="239" t="s">
        <v>86</v>
      </c>
      <c r="AY140" s="14" t="s">
        <v>215</v>
      </c>
      <c r="BE140" s="240">
        <f>IF(N140="základní",J140,0)</f>
        <v>0</v>
      </c>
      <c r="BF140" s="240">
        <f>IF(N140="snížená",J140,0)</f>
        <v>0</v>
      </c>
      <c r="BG140" s="240">
        <f>IF(N140="zákl. přenesená",J140,0)</f>
        <v>0</v>
      </c>
      <c r="BH140" s="240">
        <f>IF(N140="sníž. přenesená",J140,0)</f>
        <v>0</v>
      </c>
      <c r="BI140" s="240">
        <f>IF(N140="nulová",J140,0)</f>
        <v>0</v>
      </c>
      <c r="BJ140" s="14" t="s">
        <v>86</v>
      </c>
      <c r="BK140" s="240">
        <f>ROUND(I140*H140,2)</f>
        <v>0</v>
      </c>
      <c r="BL140" s="14" t="s">
        <v>101</v>
      </c>
      <c r="BM140" s="239" t="s">
        <v>985</v>
      </c>
    </row>
    <row r="141" s="2" customFormat="1" ht="24.15" customHeight="1">
      <c r="A141" s="35"/>
      <c r="B141" s="36"/>
      <c r="C141" s="241" t="s">
        <v>8</v>
      </c>
      <c r="D141" s="241" t="s">
        <v>256</v>
      </c>
      <c r="E141" s="242" t="s">
        <v>986</v>
      </c>
      <c r="F141" s="243" t="s">
        <v>987</v>
      </c>
      <c r="G141" s="244" t="s">
        <v>259</v>
      </c>
      <c r="H141" s="245">
        <v>21.25</v>
      </c>
      <c r="I141" s="246"/>
      <c r="J141" s="247">
        <f>ROUND(I141*H141,2)</f>
        <v>0</v>
      </c>
      <c r="K141" s="248"/>
      <c r="L141" s="41"/>
      <c r="M141" s="249" t="s">
        <v>1</v>
      </c>
      <c r="N141" s="250" t="s">
        <v>44</v>
      </c>
      <c r="O141" s="88"/>
      <c r="P141" s="237">
        <f>O141*H141</f>
        <v>0</v>
      </c>
      <c r="Q141" s="237">
        <v>0</v>
      </c>
      <c r="R141" s="237">
        <f>Q141*H141</f>
        <v>0</v>
      </c>
      <c r="S141" s="237">
        <v>0</v>
      </c>
      <c r="T141" s="238">
        <f>S141*H141</f>
        <v>0</v>
      </c>
      <c r="U141" s="35"/>
      <c r="V141" s="35"/>
      <c r="W141" s="35"/>
      <c r="X141" s="35"/>
      <c r="Y141" s="35"/>
      <c r="Z141" s="35"/>
      <c r="AA141" s="35"/>
      <c r="AB141" s="35"/>
      <c r="AC141" s="35"/>
      <c r="AD141" s="35"/>
      <c r="AE141" s="35"/>
      <c r="AR141" s="239" t="s">
        <v>473</v>
      </c>
      <c r="AT141" s="239" t="s">
        <v>256</v>
      </c>
      <c r="AU141" s="239" t="s">
        <v>86</v>
      </c>
      <c r="AY141" s="14" t="s">
        <v>215</v>
      </c>
      <c r="BE141" s="240">
        <f>IF(N141="základní",J141,0)</f>
        <v>0</v>
      </c>
      <c r="BF141" s="240">
        <f>IF(N141="snížená",J141,0)</f>
        <v>0</v>
      </c>
      <c r="BG141" s="240">
        <f>IF(N141="zákl. přenesená",J141,0)</f>
        <v>0</v>
      </c>
      <c r="BH141" s="240">
        <f>IF(N141="sníž. přenesená",J141,0)</f>
        <v>0</v>
      </c>
      <c r="BI141" s="240">
        <f>IF(N141="nulová",J141,0)</f>
        <v>0</v>
      </c>
      <c r="BJ141" s="14" t="s">
        <v>86</v>
      </c>
      <c r="BK141" s="240">
        <f>ROUND(I141*H141,2)</f>
        <v>0</v>
      </c>
      <c r="BL141" s="14" t="s">
        <v>473</v>
      </c>
      <c r="BM141" s="239" t="s">
        <v>988</v>
      </c>
    </row>
    <row r="142" s="2" customFormat="1" ht="16.5" customHeight="1">
      <c r="A142" s="35"/>
      <c r="B142" s="36"/>
      <c r="C142" s="241" t="s">
        <v>276</v>
      </c>
      <c r="D142" s="241" t="s">
        <v>256</v>
      </c>
      <c r="E142" s="242" t="s">
        <v>989</v>
      </c>
      <c r="F142" s="243" t="s">
        <v>990</v>
      </c>
      <c r="G142" s="244" t="s">
        <v>991</v>
      </c>
      <c r="H142" s="245">
        <v>0.10000000000000001</v>
      </c>
      <c r="I142" s="246"/>
      <c r="J142" s="247">
        <f>ROUND(I142*H142,2)</f>
        <v>0</v>
      </c>
      <c r="K142" s="248"/>
      <c r="L142" s="41"/>
      <c r="M142" s="249" t="s">
        <v>1</v>
      </c>
      <c r="N142" s="250" t="s">
        <v>44</v>
      </c>
      <c r="O142" s="88"/>
      <c r="P142" s="237">
        <f>O142*H142</f>
        <v>0</v>
      </c>
      <c r="Q142" s="237">
        <v>0</v>
      </c>
      <c r="R142" s="237">
        <f>Q142*H142</f>
        <v>0</v>
      </c>
      <c r="S142" s="237">
        <v>0</v>
      </c>
      <c r="T142" s="238">
        <f>S142*H142</f>
        <v>0</v>
      </c>
      <c r="U142" s="35"/>
      <c r="V142" s="35"/>
      <c r="W142" s="35"/>
      <c r="X142" s="35"/>
      <c r="Y142" s="35"/>
      <c r="Z142" s="35"/>
      <c r="AA142" s="35"/>
      <c r="AB142" s="35"/>
      <c r="AC142" s="35"/>
      <c r="AD142" s="35"/>
      <c r="AE142" s="35"/>
      <c r="AR142" s="239" t="s">
        <v>992</v>
      </c>
      <c r="AT142" s="239" t="s">
        <v>256</v>
      </c>
      <c r="AU142" s="239" t="s">
        <v>86</v>
      </c>
      <c r="AY142" s="14" t="s">
        <v>215</v>
      </c>
      <c r="BE142" s="240">
        <f>IF(N142="základní",J142,0)</f>
        <v>0</v>
      </c>
      <c r="BF142" s="240">
        <f>IF(N142="snížená",J142,0)</f>
        <v>0</v>
      </c>
      <c r="BG142" s="240">
        <f>IF(N142="zákl. přenesená",J142,0)</f>
        <v>0</v>
      </c>
      <c r="BH142" s="240">
        <f>IF(N142="sníž. přenesená",J142,0)</f>
        <v>0</v>
      </c>
      <c r="BI142" s="240">
        <f>IF(N142="nulová",J142,0)</f>
        <v>0</v>
      </c>
      <c r="BJ142" s="14" t="s">
        <v>86</v>
      </c>
      <c r="BK142" s="240">
        <f>ROUND(I142*H142,2)</f>
        <v>0</v>
      </c>
      <c r="BL142" s="14" t="s">
        <v>992</v>
      </c>
      <c r="BM142" s="239" t="s">
        <v>993</v>
      </c>
    </row>
    <row r="143" s="2" customFormat="1" ht="16.5" customHeight="1">
      <c r="A143" s="35"/>
      <c r="B143" s="36"/>
      <c r="C143" s="241" t="s">
        <v>280</v>
      </c>
      <c r="D143" s="241" t="s">
        <v>256</v>
      </c>
      <c r="E143" s="242" t="s">
        <v>994</v>
      </c>
      <c r="F143" s="243" t="s">
        <v>995</v>
      </c>
      <c r="G143" s="244" t="s">
        <v>833</v>
      </c>
      <c r="H143" s="245">
        <v>16.25</v>
      </c>
      <c r="I143" s="246"/>
      <c r="J143" s="247">
        <f>ROUND(I143*H143,2)</f>
        <v>0</v>
      </c>
      <c r="K143" s="248"/>
      <c r="L143" s="41"/>
      <c r="M143" s="251" t="s">
        <v>1</v>
      </c>
      <c r="N143" s="252" t="s">
        <v>44</v>
      </c>
      <c r="O143" s="253"/>
      <c r="P143" s="254">
        <f>O143*H143</f>
        <v>0</v>
      </c>
      <c r="Q143" s="254">
        <v>0</v>
      </c>
      <c r="R143" s="254">
        <f>Q143*H143</f>
        <v>0</v>
      </c>
      <c r="S143" s="254">
        <v>0</v>
      </c>
      <c r="T143" s="255">
        <f>S143*H143</f>
        <v>0</v>
      </c>
      <c r="U143" s="35"/>
      <c r="V143" s="35"/>
      <c r="W143" s="35"/>
      <c r="X143" s="35"/>
      <c r="Y143" s="35"/>
      <c r="Z143" s="35"/>
      <c r="AA143" s="35"/>
      <c r="AB143" s="35"/>
      <c r="AC143" s="35"/>
      <c r="AD143" s="35"/>
      <c r="AE143" s="35"/>
      <c r="AR143" s="239" t="s">
        <v>992</v>
      </c>
      <c r="AT143" s="239" t="s">
        <v>256</v>
      </c>
      <c r="AU143" s="239" t="s">
        <v>86</v>
      </c>
      <c r="AY143" s="14" t="s">
        <v>215</v>
      </c>
      <c r="BE143" s="240">
        <f>IF(N143="základní",J143,0)</f>
        <v>0</v>
      </c>
      <c r="BF143" s="240">
        <f>IF(N143="snížená",J143,0)</f>
        <v>0</v>
      </c>
      <c r="BG143" s="240">
        <f>IF(N143="zákl. přenesená",J143,0)</f>
        <v>0</v>
      </c>
      <c r="BH143" s="240">
        <f>IF(N143="sníž. přenesená",J143,0)</f>
        <v>0</v>
      </c>
      <c r="BI143" s="240">
        <f>IF(N143="nulová",J143,0)</f>
        <v>0</v>
      </c>
      <c r="BJ143" s="14" t="s">
        <v>86</v>
      </c>
      <c r="BK143" s="240">
        <f>ROUND(I143*H143,2)</f>
        <v>0</v>
      </c>
      <c r="BL143" s="14" t="s">
        <v>992</v>
      </c>
      <c r="BM143" s="239" t="s">
        <v>996</v>
      </c>
    </row>
    <row r="144" s="2" customFormat="1" ht="6.96" customHeight="1">
      <c r="A144" s="35"/>
      <c r="B144" s="63"/>
      <c r="C144" s="64"/>
      <c r="D144" s="64"/>
      <c r="E144" s="64"/>
      <c r="F144" s="64"/>
      <c r="G144" s="64"/>
      <c r="H144" s="64"/>
      <c r="I144" s="64"/>
      <c r="J144" s="64"/>
      <c r="K144" s="64"/>
      <c r="L144" s="41"/>
      <c r="M144" s="35"/>
      <c r="O144" s="35"/>
      <c r="P144" s="35"/>
      <c r="Q144" s="35"/>
      <c r="R144" s="35"/>
      <c r="S144" s="35"/>
      <c r="T144" s="35"/>
      <c r="U144" s="35"/>
      <c r="V144" s="35"/>
      <c r="W144" s="35"/>
      <c r="X144" s="35"/>
      <c r="Y144" s="35"/>
      <c r="Z144" s="35"/>
      <c r="AA144" s="35"/>
      <c r="AB144" s="35"/>
      <c r="AC144" s="35"/>
      <c r="AD144" s="35"/>
      <c r="AE144" s="35"/>
    </row>
  </sheetData>
  <sheetProtection sheet="1" autoFilter="0" formatColumns="0" formatRows="0" objects="1" scenarios="1" spinCount="100000" saltValue="BwfakB57mifuntHH8nD6lrk6w8mfdUQBsh7q7iSny9PRfXiTMDB8zJzz1DBTuVpoUTmeFN3V3DZB3ELm3lvgvg==" hashValue="hKp8IHkq79jqXzyd1Fomp4p9j7QPg+KfBnfeR2dmh2QtFl24xA5x6XaVOcEbq7i/TG5z5d9FeiinBip5EbGuKg==" algorithmName="SHA-512" password="CC35"/>
  <autoFilter ref="C124:K143"/>
  <mergeCells count="15">
    <mergeCell ref="E7:H7"/>
    <mergeCell ref="E11:H11"/>
    <mergeCell ref="E9:H9"/>
    <mergeCell ref="E13:H13"/>
    <mergeCell ref="E22:H22"/>
    <mergeCell ref="E31:H31"/>
    <mergeCell ref="E85:H85"/>
    <mergeCell ref="E89:H89"/>
    <mergeCell ref="E87:H87"/>
    <mergeCell ref="E91:H91"/>
    <mergeCell ref="E111:H111"/>
    <mergeCell ref="E115:H115"/>
    <mergeCell ref="E113:H113"/>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138</v>
      </c>
    </row>
    <row r="3" s="1" customFormat="1" ht="6.96" customHeight="1">
      <c r="B3" s="144"/>
      <c r="C3" s="145"/>
      <c r="D3" s="145"/>
      <c r="E3" s="145"/>
      <c r="F3" s="145"/>
      <c r="G3" s="145"/>
      <c r="H3" s="145"/>
      <c r="I3" s="145"/>
      <c r="J3" s="145"/>
      <c r="K3" s="145"/>
      <c r="L3" s="17"/>
      <c r="AT3" s="14" t="s">
        <v>88</v>
      </c>
    </row>
    <row r="4" s="1" customFormat="1" ht="24.96" customHeight="1">
      <c r="B4" s="17"/>
      <c r="D4" s="146" t="s">
        <v>185</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úseku Nejdek - Nové Hamry</v>
      </c>
      <c r="F7" s="148"/>
      <c r="G7" s="148"/>
      <c r="H7" s="148"/>
      <c r="L7" s="17"/>
    </row>
    <row r="8" s="1" customFormat="1" ht="12" customHeight="1">
      <c r="B8" s="17"/>
      <c r="D8" s="148" t="s">
        <v>186</v>
      </c>
      <c r="L8" s="17"/>
    </row>
    <row r="9" s="2" customFormat="1" ht="16.5" customHeight="1">
      <c r="A9" s="35"/>
      <c r="B9" s="41"/>
      <c r="C9" s="35"/>
      <c r="D9" s="35"/>
      <c r="E9" s="149" t="s">
        <v>187</v>
      </c>
      <c r="F9" s="35"/>
      <c r="G9" s="35"/>
      <c r="H9" s="35"/>
      <c r="I9" s="35"/>
      <c r="J9" s="35"/>
      <c r="K9" s="35"/>
      <c r="L9" s="60"/>
      <c r="S9" s="35"/>
      <c r="T9" s="35"/>
      <c r="U9" s="35"/>
      <c r="V9" s="35"/>
      <c r="W9" s="35"/>
      <c r="X9" s="35"/>
      <c r="Y9" s="35"/>
      <c r="Z9" s="35"/>
      <c r="AA9" s="35"/>
      <c r="AB9" s="35"/>
      <c r="AC9" s="35"/>
      <c r="AD9" s="35"/>
      <c r="AE9" s="35"/>
    </row>
    <row r="10" s="2" customFormat="1" ht="12" customHeight="1">
      <c r="A10" s="35"/>
      <c r="B10" s="41"/>
      <c r="C10" s="35"/>
      <c r="D10" s="148" t="s">
        <v>188</v>
      </c>
      <c r="E10" s="35"/>
      <c r="F10" s="35"/>
      <c r="G10" s="35"/>
      <c r="H10" s="35"/>
      <c r="I10" s="35"/>
      <c r="J10" s="35"/>
      <c r="K10" s="35"/>
      <c r="L10" s="60"/>
      <c r="S10" s="35"/>
      <c r="T10" s="35"/>
      <c r="U10" s="35"/>
      <c r="V10" s="35"/>
      <c r="W10" s="35"/>
      <c r="X10" s="35"/>
      <c r="Y10" s="35"/>
      <c r="Z10" s="35"/>
      <c r="AA10" s="35"/>
      <c r="AB10" s="35"/>
      <c r="AC10" s="35"/>
      <c r="AD10" s="35"/>
      <c r="AE10" s="35"/>
    </row>
    <row r="11" s="2" customFormat="1" ht="16.5" customHeight="1">
      <c r="A11" s="35"/>
      <c r="B11" s="41"/>
      <c r="C11" s="35"/>
      <c r="D11" s="35"/>
      <c r="E11" s="151" t="s">
        <v>997</v>
      </c>
      <c r="F11" s="35"/>
      <c r="G11" s="35"/>
      <c r="H11" s="35"/>
      <c r="I11" s="35"/>
      <c r="J11" s="35"/>
      <c r="K11" s="35"/>
      <c r="L11" s="60"/>
      <c r="S11" s="35"/>
      <c r="T11" s="35"/>
      <c r="U11" s="35"/>
      <c r="V11" s="35"/>
      <c r="W11" s="35"/>
      <c r="X11" s="35"/>
      <c r="Y11" s="35"/>
      <c r="Z11" s="35"/>
      <c r="AA11" s="35"/>
      <c r="AB11" s="35"/>
      <c r="AC11" s="35"/>
      <c r="AD11" s="35"/>
      <c r="AE11" s="35"/>
    </row>
    <row r="12" s="2" customFormat="1">
      <c r="A12" s="35"/>
      <c r="B12" s="41"/>
      <c r="C12" s="35"/>
      <c r="D12" s="35"/>
      <c r="E12" s="35"/>
      <c r="F12" s="35"/>
      <c r="G12" s="35"/>
      <c r="H12" s="35"/>
      <c r="I12" s="35"/>
      <c r="J12" s="35"/>
      <c r="K12" s="35"/>
      <c r="L12" s="60"/>
      <c r="S12" s="35"/>
      <c r="T12" s="35"/>
      <c r="U12" s="35"/>
      <c r="V12" s="35"/>
      <c r="W12" s="35"/>
      <c r="X12" s="35"/>
      <c r="Y12" s="35"/>
      <c r="Z12" s="35"/>
      <c r="AA12" s="35"/>
      <c r="AB12" s="35"/>
      <c r="AC12" s="35"/>
      <c r="AD12" s="35"/>
      <c r="AE12" s="35"/>
    </row>
    <row r="13" s="2" customFormat="1" ht="12" customHeight="1">
      <c r="A13" s="35"/>
      <c r="B13" s="41"/>
      <c r="C13" s="35"/>
      <c r="D13" s="148" t="s">
        <v>18</v>
      </c>
      <c r="E13" s="35"/>
      <c r="F13" s="138" t="s">
        <v>1</v>
      </c>
      <c r="G13" s="35"/>
      <c r="H13" s="35"/>
      <c r="I13" s="148" t="s">
        <v>19</v>
      </c>
      <c r="J13" s="138" t="s">
        <v>1</v>
      </c>
      <c r="K13" s="35"/>
      <c r="L13" s="60"/>
      <c r="S13" s="35"/>
      <c r="T13" s="35"/>
      <c r="U13" s="35"/>
      <c r="V13" s="35"/>
      <c r="W13" s="35"/>
      <c r="X13" s="35"/>
      <c r="Y13" s="35"/>
      <c r="Z13" s="35"/>
      <c r="AA13" s="35"/>
      <c r="AB13" s="35"/>
      <c r="AC13" s="35"/>
      <c r="AD13" s="35"/>
      <c r="AE13" s="35"/>
    </row>
    <row r="14" s="2" customFormat="1" ht="12" customHeight="1">
      <c r="A14" s="35"/>
      <c r="B14" s="41"/>
      <c r="C14" s="35"/>
      <c r="D14" s="148" t="s">
        <v>20</v>
      </c>
      <c r="E14" s="35"/>
      <c r="F14" s="138" t="s">
        <v>21</v>
      </c>
      <c r="G14" s="35"/>
      <c r="H14" s="35"/>
      <c r="I14" s="148" t="s">
        <v>22</v>
      </c>
      <c r="J14" s="152" t="str">
        <f>'Rekapitulace stavby'!AN8</f>
        <v>26. 9. 2022</v>
      </c>
      <c r="K14" s="35"/>
      <c r="L14" s="60"/>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35"/>
      <c r="J15" s="35"/>
      <c r="K15" s="35"/>
      <c r="L15" s="60"/>
      <c r="S15" s="35"/>
      <c r="T15" s="35"/>
      <c r="U15" s="35"/>
      <c r="V15" s="35"/>
      <c r="W15" s="35"/>
      <c r="X15" s="35"/>
      <c r="Y15" s="35"/>
      <c r="Z15" s="35"/>
      <c r="AA15" s="35"/>
      <c r="AB15" s="35"/>
      <c r="AC15" s="35"/>
      <c r="AD15" s="35"/>
      <c r="AE15" s="35"/>
    </row>
    <row r="16" s="2" customFormat="1" ht="12" customHeight="1">
      <c r="A16" s="35"/>
      <c r="B16" s="41"/>
      <c r="C16" s="35"/>
      <c r="D16" s="148" t="s">
        <v>24</v>
      </c>
      <c r="E16" s="35"/>
      <c r="F16" s="35"/>
      <c r="G16" s="35"/>
      <c r="H16" s="35"/>
      <c r="I16" s="148" t="s">
        <v>25</v>
      </c>
      <c r="J16" s="138" t="s">
        <v>26</v>
      </c>
      <c r="K16" s="35"/>
      <c r="L16" s="60"/>
      <c r="S16" s="35"/>
      <c r="T16" s="35"/>
      <c r="U16" s="35"/>
      <c r="V16" s="35"/>
      <c r="W16" s="35"/>
      <c r="X16" s="35"/>
      <c r="Y16" s="35"/>
      <c r="Z16" s="35"/>
      <c r="AA16" s="35"/>
      <c r="AB16" s="35"/>
      <c r="AC16" s="35"/>
      <c r="AD16" s="35"/>
      <c r="AE16" s="35"/>
    </row>
    <row r="17" s="2" customFormat="1" ht="18" customHeight="1">
      <c r="A17" s="35"/>
      <c r="B17" s="41"/>
      <c r="C17" s="35"/>
      <c r="D17" s="35"/>
      <c r="E17" s="138" t="s">
        <v>27</v>
      </c>
      <c r="F17" s="35"/>
      <c r="G17" s="35"/>
      <c r="H17" s="35"/>
      <c r="I17" s="148" t="s">
        <v>28</v>
      </c>
      <c r="J17" s="138" t="s">
        <v>1</v>
      </c>
      <c r="K17" s="35"/>
      <c r="L17" s="60"/>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35"/>
      <c r="J18" s="35"/>
      <c r="K18" s="35"/>
      <c r="L18" s="60"/>
      <c r="S18" s="35"/>
      <c r="T18" s="35"/>
      <c r="U18" s="35"/>
      <c r="V18" s="35"/>
      <c r="W18" s="35"/>
      <c r="X18" s="35"/>
      <c r="Y18" s="35"/>
      <c r="Z18" s="35"/>
      <c r="AA18" s="35"/>
      <c r="AB18" s="35"/>
      <c r="AC18" s="35"/>
      <c r="AD18" s="35"/>
      <c r="AE18" s="35"/>
    </row>
    <row r="19" s="2" customFormat="1" ht="12" customHeight="1">
      <c r="A19" s="35"/>
      <c r="B19" s="41"/>
      <c r="C19" s="35"/>
      <c r="D19" s="148" t="s">
        <v>30</v>
      </c>
      <c r="E19" s="35"/>
      <c r="F19" s="35"/>
      <c r="G19" s="35"/>
      <c r="H19" s="35"/>
      <c r="I19" s="148" t="s">
        <v>25</v>
      </c>
      <c r="J19" s="30" t="str">
        <f>'Rekapitulace stavby'!AN13</f>
        <v>Vyplň údaj</v>
      </c>
      <c r="K19" s="35"/>
      <c r="L19" s="60"/>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8"/>
      <c r="G20" s="138"/>
      <c r="H20" s="138"/>
      <c r="I20" s="148" t="s">
        <v>28</v>
      </c>
      <c r="J20" s="30" t="str">
        <f>'Rekapitulace stavby'!AN14</f>
        <v>Vyplň údaj</v>
      </c>
      <c r="K20" s="35"/>
      <c r="L20" s="60"/>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35"/>
      <c r="J21" s="35"/>
      <c r="K21" s="35"/>
      <c r="L21" s="60"/>
      <c r="S21" s="35"/>
      <c r="T21" s="35"/>
      <c r="U21" s="35"/>
      <c r="V21" s="35"/>
      <c r="W21" s="35"/>
      <c r="X21" s="35"/>
      <c r="Y21" s="35"/>
      <c r="Z21" s="35"/>
      <c r="AA21" s="35"/>
      <c r="AB21" s="35"/>
      <c r="AC21" s="35"/>
      <c r="AD21" s="35"/>
      <c r="AE21" s="35"/>
    </row>
    <row r="22" s="2" customFormat="1" ht="12" customHeight="1">
      <c r="A22" s="35"/>
      <c r="B22" s="41"/>
      <c r="C22" s="35"/>
      <c r="D22" s="148" t="s">
        <v>32</v>
      </c>
      <c r="E22" s="35"/>
      <c r="F22" s="35"/>
      <c r="G22" s="35"/>
      <c r="H22" s="35"/>
      <c r="I22" s="148" t="s">
        <v>25</v>
      </c>
      <c r="J22" s="138" t="s">
        <v>33</v>
      </c>
      <c r="K22" s="35"/>
      <c r="L22" s="60"/>
      <c r="S22" s="35"/>
      <c r="T22" s="35"/>
      <c r="U22" s="35"/>
      <c r="V22" s="35"/>
      <c r="W22" s="35"/>
      <c r="X22" s="35"/>
      <c r="Y22" s="35"/>
      <c r="Z22" s="35"/>
      <c r="AA22" s="35"/>
      <c r="AB22" s="35"/>
      <c r="AC22" s="35"/>
      <c r="AD22" s="35"/>
      <c r="AE22" s="35"/>
    </row>
    <row r="23" s="2" customFormat="1" ht="18" customHeight="1">
      <c r="A23" s="35"/>
      <c r="B23" s="41"/>
      <c r="C23" s="35"/>
      <c r="D23" s="35"/>
      <c r="E23" s="138" t="s">
        <v>34</v>
      </c>
      <c r="F23" s="35"/>
      <c r="G23" s="35"/>
      <c r="H23" s="35"/>
      <c r="I23" s="148" t="s">
        <v>28</v>
      </c>
      <c r="J23" s="138" t="s">
        <v>1</v>
      </c>
      <c r="K23" s="35"/>
      <c r="L23" s="60"/>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35"/>
      <c r="J24" s="35"/>
      <c r="K24" s="35"/>
      <c r="L24" s="60"/>
      <c r="S24" s="35"/>
      <c r="T24" s="35"/>
      <c r="U24" s="35"/>
      <c r="V24" s="35"/>
      <c r="W24" s="35"/>
      <c r="X24" s="35"/>
      <c r="Y24" s="35"/>
      <c r="Z24" s="35"/>
      <c r="AA24" s="35"/>
      <c r="AB24" s="35"/>
      <c r="AC24" s="35"/>
      <c r="AD24" s="35"/>
      <c r="AE24" s="35"/>
    </row>
    <row r="25" s="2" customFormat="1" ht="12" customHeight="1">
      <c r="A25" s="35"/>
      <c r="B25" s="41"/>
      <c r="C25" s="35"/>
      <c r="D25" s="148" t="s">
        <v>36</v>
      </c>
      <c r="E25" s="35"/>
      <c r="F25" s="35"/>
      <c r="G25" s="35"/>
      <c r="H25" s="35"/>
      <c r="I25" s="148" t="s">
        <v>25</v>
      </c>
      <c r="J25" s="138" t="s">
        <v>1</v>
      </c>
      <c r="K25" s="35"/>
      <c r="L25" s="60"/>
      <c r="S25" s="35"/>
      <c r="T25" s="35"/>
      <c r="U25" s="35"/>
      <c r="V25" s="35"/>
      <c r="W25" s="35"/>
      <c r="X25" s="35"/>
      <c r="Y25" s="35"/>
      <c r="Z25" s="35"/>
      <c r="AA25" s="35"/>
      <c r="AB25" s="35"/>
      <c r="AC25" s="35"/>
      <c r="AD25" s="35"/>
      <c r="AE25" s="35"/>
    </row>
    <row r="26" s="2" customFormat="1" ht="18" customHeight="1">
      <c r="A26" s="35"/>
      <c r="B26" s="41"/>
      <c r="C26" s="35"/>
      <c r="D26" s="35"/>
      <c r="E26" s="138" t="s">
        <v>37</v>
      </c>
      <c r="F26" s="35"/>
      <c r="G26" s="35"/>
      <c r="H26" s="35"/>
      <c r="I26" s="148" t="s">
        <v>28</v>
      </c>
      <c r="J26" s="138" t="s">
        <v>1</v>
      </c>
      <c r="K26" s="35"/>
      <c r="L26" s="60"/>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35"/>
      <c r="J27" s="35"/>
      <c r="K27" s="35"/>
      <c r="L27" s="60"/>
      <c r="S27" s="35"/>
      <c r="T27" s="35"/>
      <c r="U27" s="35"/>
      <c r="V27" s="35"/>
      <c r="W27" s="35"/>
      <c r="X27" s="35"/>
      <c r="Y27" s="35"/>
      <c r="Z27" s="35"/>
      <c r="AA27" s="35"/>
      <c r="AB27" s="35"/>
      <c r="AC27" s="35"/>
      <c r="AD27" s="35"/>
      <c r="AE27" s="35"/>
    </row>
    <row r="28" s="2" customFormat="1" ht="12" customHeight="1">
      <c r="A28" s="35"/>
      <c r="B28" s="41"/>
      <c r="C28" s="35"/>
      <c r="D28" s="148" t="s">
        <v>38</v>
      </c>
      <c r="E28" s="35"/>
      <c r="F28" s="35"/>
      <c r="G28" s="35"/>
      <c r="H28" s="35"/>
      <c r="I28" s="35"/>
      <c r="J28" s="35"/>
      <c r="K28" s="35"/>
      <c r="L28" s="60"/>
      <c r="S28" s="35"/>
      <c r="T28" s="35"/>
      <c r="U28" s="35"/>
      <c r="V28" s="35"/>
      <c r="W28" s="35"/>
      <c r="X28" s="35"/>
      <c r="Y28" s="35"/>
      <c r="Z28" s="35"/>
      <c r="AA28" s="35"/>
      <c r="AB28" s="35"/>
      <c r="AC28" s="35"/>
      <c r="AD28" s="35"/>
      <c r="AE28" s="35"/>
    </row>
    <row r="29" s="8" customFormat="1" ht="16.5" customHeight="1">
      <c r="A29" s="153"/>
      <c r="B29" s="154"/>
      <c r="C29" s="153"/>
      <c r="D29" s="153"/>
      <c r="E29" s="155" t="s">
        <v>1</v>
      </c>
      <c r="F29" s="155"/>
      <c r="G29" s="155"/>
      <c r="H29" s="155"/>
      <c r="I29" s="153"/>
      <c r="J29" s="153"/>
      <c r="K29" s="153"/>
      <c r="L29" s="156"/>
      <c r="S29" s="153"/>
      <c r="T29" s="153"/>
      <c r="U29" s="153"/>
      <c r="V29" s="153"/>
      <c r="W29" s="153"/>
      <c r="X29" s="153"/>
      <c r="Y29" s="153"/>
      <c r="Z29" s="153"/>
      <c r="AA29" s="153"/>
      <c r="AB29" s="153"/>
      <c r="AC29" s="153"/>
      <c r="AD29" s="153"/>
      <c r="AE29" s="153"/>
    </row>
    <row r="30" s="2" customFormat="1" ht="6.96" customHeight="1">
      <c r="A30" s="35"/>
      <c r="B30" s="41"/>
      <c r="C30" s="35"/>
      <c r="D30" s="35"/>
      <c r="E30" s="35"/>
      <c r="F30" s="35"/>
      <c r="G30" s="35"/>
      <c r="H30" s="35"/>
      <c r="I30" s="35"/>
      <c r="J30" s="35"/>
      <c r="K30" s="35"/>
      <c r="L30" s="60"/>
      <c r="S30" s="35"/>
      <c r="T30" s="35"/>
      <c r="U30" s="35"/>
      <c r="V30" s="35"/>
      <c r="W30" s="35"/>
      <c r="X30" s="35"/>
      <c r="Y30" s="35"/>
      <c r="Z30" s="35"/>
      <c r="AA30" s="35"/>
      <c r="AB30" s="35"/>
      <c r="AC30" s="35"/>
      <c r="AD30" s="35"/>
      <c r="AE30" s="35"/>
    </row>
    <row r="31" s="2" customFormat="1" ht="6.96" customHeight="1">
      <c r="A31" s="35"/>
      <c r="B31" s="41"/>
      <c r="C31" s="35"/>
      <c r="D31" s="157"/>
      <c r="E31" s="157"/>
      <c r="F31" s="157"/>
      <c r="G31" s="157"/>
      <c r="H31" s="157"/>
      <c r="I31" s="157"/>
      <c r="J31" s="157"/>
      <c r="K31" s="157"/>
      <c r="L31" s="60"/>
      <c r="S31" s="35"/>
      <c r="T31" s="35"/>
      <c r="U31" s="35"/>
      <c r="V31" s="35"/>
      <c r="W31" s="35"/>
      <c r="X31" s="35"/>
      <c r="Y31" s="35"/>
      <c r="Z31" s="35"/>
      <c r="AA31" s="35"/>
      <c r="AB31" s="35"/>
      <c r="AC31" s="35"/>
      <c r="AD31" s="35"/>
      <c r="AE31" s="35"/>
    </row>
    <row r="32" s="2" customFormat="1" ht="25.44" customHeight="1">
      <c r="A32" s="35"/>
      <c r="B32" s="41"/>
      <c r="C32" s="35"/>
      <c r="D32" s="158" t="s">
        <v>39</v>
      </c>
      <c r="E32" s="35"/>
      <c r="F32" s="35"/>
      <c r="G32" s="35"/>
      <c r="H32" s="35"/>
      <c r="I32" s="35"/>
      <c r="J32" s="159">
        <f>ROUND(J123, 2)</f>
        <v>0</v>
      </c>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14.4" customHeight="1">
      <c r="A34" s="35"/>
      <c r="B34" s="41"/>
      <c r="C34" s="35"/>
      <c r="D34" s="35"/>
      <c r="E34" s="35"/>
      <c r="F34" s="160" t="s">
        <v>41</v>
      </c>
      <c r="G34" s="35"/>
      <c r="H34" s="35"/>
      <c r="I34" s="160" t="s">
        <v>40</v>
      </c>
      <c r="J34" s="160" t="s">
        <v>42</v>
      </c>
      <c r="K34" s="35"/>
      <c r="L34" s="60"/>
      <c r="S34" s="35"/>
      <c r="T34" s="35"/>
      <c r="U34" s="35"/>
      <c r="V34" s="35"/>
      <c r="W34" s="35"/>
      <c r="X34" s="35"/>
      <c r="Y34" s="35"/>
      <c r="Z34" s="35"/>
      <c r="AA34" s="35"/>
      <c r="AB34" s="35"/>
      <c r="AC34" s="35"/>
      <c r="AD34" s="35"/>
      <c r="AE34" s="35"/>
    </row>
    <row r="35" s="2" customFormat="1" ht="14.4" customHeight="1">
      <c r="A35" s="35"/>
      <c r="B35" s="41"/>
      <c r="C35" s="35"/>
      <c r="D35" s="150" t="s">
        <v>43</v>
      </c>
      <c r="E35" s="148" t="s">
        <v>44</v>
      </c>
      <c r="F35" s="161">
        <f>ROUND((SUM(BE123:BE134)),  2)</f>
        <v>0</v>
      </c>
      <c r="G35" s="35"/>
      <c r="H35" s="35"/>
      <c r="I35" s="162">
        <v>0.20999999999999999</v>
      </c>
      <c r="J35" s="161">
        <f>ROUND(((SUM(BE123:BE134))*I35),  2)</f>
        <v>0</v>
      </c>
      <c r="K35" s="35"/>
      <c r="L35" s="60"/>
      <c r="S35" s="35"/>
      <c r="T35" s="35"/>
      <c r="U35" s="35"/>
      <c r="V35" s="35"/>
      <c r="W35" s="35"/>
      <c r="X35" s="35"/>
      <c r="Y35" s="35"/>
      <c r="Z35" s="35"/>
      <c r="AA35" s="35"/>
      <c r="AB35" s="35"/>
      <c r="AC35" s="35"/>
      <c r="AD35" s="35"/>
      <c r="AE35" s="35"/>
    </row>
    <row r="36" s="2" customFormat="1" ht="14.4" customHeight="1">
      <c r="A36" s="35"/>
      <c r="B36" s="41"/>
      <c r="C36" s="35"/>
      <c r="D36" s="35"/>
      <c r="E36" s="148" t="s">
        <v>45</v>
      </c>
      <c r="F36" s="161">
        <f>ROUND((SUM(BF123:BF134)),  2)</f>
        <v>0</v>
      </c>
      <c r="G36" s="35"/>
      <c r="H36" s="35"/>
      <c r="I36" s="162">
        <v>0.14999999999999999</v>
      </c>
      <c r="J36" s="161">
        <f>ROUND(((SUM(BF123:BF134))*I36),  2)</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8" t="s">
        <v>46</v>
      </c>
      <c r="F37" s="161">
        <f>ROUND((SUM(BG123:BG134)),  2)</f>
        <v>0</v>
      </c>
      <c r="G37" s="35"/>
      <c r="H37" s="35"/>
      <c r="I37" s="162">
        <v>0.20999999999999999</v>
      </c>
      <c r="J37" s="161">
        <f>0</f>
        <v>0</v>
      </c>
      <c r="K37" s="35"/>
      <c r="L37" s="60"/>
      <c r="S37" s="35"/>
      <c r="T37" s="35"/>
      <c r="U37" s="35"/>
      <c r="V37" s="35"/>
      <c r="W37" s="35"/>
      <c r="X37" s="35"/>
      <c r="Y37" s="35"/>
      <c r="Z37" s="35"/>
      <c r="AA37" s="35"/>
      <c r="AB37" s="35"/>
      <c r="AC37" s="35"/>
      <c r="AD37" s="35"/>
      <c r="AE37" s="35"/>
    </row>
    <row r="38" hidden="1" s="2" customFormat="1" ht="14.4" customHeight="1">
      <c r="A38" s="35"/>
      <c r="B38" s="41"/>
      <c r="C38" s="35"/>
      <c r="D38" s="35"/>
      <c r="E38" s="148" t="s">
        <v>47</v>
      </c>
      <c r="F38" s="161">
        <f>ROUND((SUM(BH123:BH134)),  2)</f>
        <v>0</v>
      </c>
      <c r="G38" s="35"/>
      <c r="H38" s="35"/>
      <c r="I38" s="162">
        <v>0.14999999999999999</v>
      </c>
      <c r="J38" s="161">
        <f>0</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48</v>
      </c>
      <c r="F39" s="161">
        <f>ROUND((SUM(BI123:BI134)),  2)</f>
        <v>0</v>
      </c>
      <c r="G39" s="35"/>
      <c r="H39" s="35"/>
      <c r="I39" s="162">
        <v>0</v>
      </c>
      <c r="J39" s="161">
        <f>0</f>
        <v>0</v>
      </c>
      <c r="K39" s="35"/>
      <c r="L39" s="60"/>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2" customFormat="1" ht="25.44" customHeight="1">
      <c r="A41" s="35"/>
      <c r="B41" s="41"/>
      <c r="C41" s="163"/>
      <c r="D41" s="164" t="s">
        <v>49</v>
      </c>
      <c r="E41" s="165"/>
      <c r="F41" s="165"/>
      <c r="G41" s="166" t="s">
        <v>50</v>
      </c>
      <c r="H41" s="167" t="s">
        <v>51</v>
      </c>
      <c r="I41" s="165"/>
      <c r="J41" s="168">
        <f>SUM(J32:J39)</f>
        <v>0</v>
      </c>
      <c r="K41" s="169"/>
      <c r="L41" s="60"/>
      <c r="S41" s="35"/>
      <c r="T41" s="35"/>
      <c r="U41" s="35"/>
      <c r="V41" s="35"/>
      <c r="W41" s="35"/>
      <c r="X41" s="35"/>
      <c r="Y41" s="35"/>
      <c r="Z41" s="35"/>
      <c r="AA41" s="35"/>
      <c r="AB41" s="35"/>
      <c r="AC41" s="35"/>
      <c r="AD41" s="35"/>
      <c r="AE41" s="35"/>
    </row>
    <row r="42" s="2" customFormat="1" ht="14.4"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52</v>
      </c>
      <c r="E50" s="171"/>
      <c r="F50" s="171"/>
      <c r="G50" s="170" t="s">
        <v>53</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54</v>
      </c>
      <c r="E61" s="173"/>
      <c r="F61" s="174" t="s">
        <v>55</v>
      </c>
      <c r="G61" s="172" t="s">
        <v>54</v>
      </c>
      <c r="H61" s="173"/>
      <c r="I61" s="173"/>
      <c r="J61" s="175" t="s">
        <v>55</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56</v>
      </c>
      <c r="E65" s="176"/>
      <c r="F65" s="176"/>
      <c r="G65" s="170" t="s">
        <v>57</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54</v>
      </c>
      <c r="E76" s="173"/>
      <c r="F76" s="174" t="s">
        <v>55</v>
      </c>
      <c r="G76" s="172" t="s">
        <v>54</v>
      </c>
      <c r="H76" s="173"/>
      <c r="I76" s="173"/>
      <c r="J76" s="175" t="s">
        <v>55</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192</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úseku Nejdek - Nové Hamry</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186</v>
      </c>
      <c r="D86" s="19"/>
      <c r="E86" s="19"/>
      <c r="F86" s="19"/>
      <c r="G86" s="19"/>
      <c r="H86" s="19"/>
      <c r="I86" s="19"/>
      <c r="J86" s="19"/>
      <c r="K86" s="19"/>
      <c r="L86" s="17"/>
    </row>
    <row r="87" s="2" customFormat="1" ht="16.5" customHeight="1">
      <c r="A87" s="35"/>
      <c r="B87" s="36"/>
      <c r="C87" s="37"/>
      <c r="D87" s="37"/>
      <c r="E87" s="181" t="s">
        <v>187</v>
      </c>
      <c r="F87" s="37"/>
      <c r="G87" s="37"/>
      <c r="H87" s="37"/>
      <c r="I87" s="37"/>
      <c r="J87" s="37"/>
      <c r="K87" s="37"/>
      <c r="L87" s="60"/>
      <c r="S87" s="35"/>
      <c r="T87" s="35"/>
      <c r="U87" s="35"/>
      <c r="V87" s="35"/>
      <c r="W87" s="35"/>
      <c r="X87" s="35"/>
      <c r="Y87" s="35"/>
      <c r="Z87" s="35"/>
      <c r="AA87" s="35"/>
      <c r="AB87" s="35"/>
      <c r="AC87" s="35"/>
      <c r="AD87" s="35"/>
      <c r="AE87" s="35"/>
    </row>
    <row r="88" s="2" customFormat="1" ht="12" customHeight="1">
      <c r="A88" s="35"/>
      <c r="B88" s="36"/>
      <c r="C88" s="29" t="s">
        <v>188</v>
      </c>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6.5" customHeight="1">
      <c r="A89" s="35"/>
      <c r="B89" s="36"/>
      <c r="C89" s="37"/>
      <c r="D89" s="37"/>
      <c r="E89" s="73" t="str">
        <f>E11</f>
        <v>A.1.6 - VON</v>
      </c>
      <c r="F89" s="37"/>
      <c r="G89" s="37"/>
      <c r="H89" s="37"/>
      <c r="I89" s="37"/>
      <c r="J89" s="37"/>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2" customHeight="1">
      <c r="A91" s="35"/>
      <c r="B91" s="36"/>
      <c r="C91" s="29" t="s">
        <v>20</v>
      </c>
      <c r="D91" s="37"/>
      <c r="E91" s="37"/>
      <c r="F91" s="24" t="str">
        <f>F14</f>
        <v xml:space="preserve"> </v>
      </c>
      <c r="G91" s="37"/>
      <c r="H91" s="37"/>
      <c r="I91" s="29" t="s">
        <v>22</v>
      </c>
      <c r="J91" s="76" t="str">
        <f>IF(J14="","",J14)</f>
        <v>26. 9. 2022</v>
      </c>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5.15" customHeight="1">
      <c r="A93" s="35"/>
      <c r="B93" s="36"/>
      <c r="C93" s="29" t="s">
        <v>24</v>
      </c>
      <c r="D93" s="37"/>
      <c r="E93" s="37"/>
      <c r="F93" s="24" t="str">
        <f>E17</f>
        <v>Správa železnic, státní organizace</v>
      </c>
      <c r="G93" s="37"/>
      <c r="H93" s="37"/>
      <c r="I93" s="29" t="s">
        <v>32</v>
      </c>
      <c r="J93" s="33" t="str">
        <f>E23</f>
        <v>Progi spol. s r.o.</v>
      </c>
      <c r="K93" s="37"/>
      <c r="L93" s="60"/>
      <c r="S93" s="35"/>
      <c r="T93" s="35"/>
      <c r="U93" s="35"/>
      <c r="V93" s="35"/>
      <c r="W93" s="35"/>
      <c r="X93" s="35"/>
      <c r="Y93" s="35"/>
      <c r="Z93" s="35"/>
      <c r="AA93" s="35"/>
      <c r="AB93" s="35"/>
      <c r="AC93" s="35"/>
      <c r="AD93" s="35"/>
      <c r="AE93" s="35"/>
    </row>
    <row r="94" s="2" customFormat="1" ht="15.15" customHeight="1">
      <c r="A94" s="35"/>
      <c r="B94" s="36"/>
      <c r="C94" s="29" t="s">
        <v>30</v>
      </c>
      <c r="D94" s="37"/>
      <c r="E94" s="37"/>
      <c r="F94" s="24" t="str">
        <f>IF(E20="","",E20)</f>
        <v>Vyplň údaj</v>
      </c>
      <c r="G94" s="37"/>
      <c r="H94" s="37"/>
      <c r="I94" s="29" t="s">
        <v>36</v>
      </c>
      <c r="J94" s="33" t="str">
        <f>E26</f>
        <v>Pavlína Liprtová</v>
      </c>
      <c r="K94" s="37"/>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9.28" customHeight="1">
      <c r="A96" s="35"/>
      <c r="B96" s="36"/>
      <c r="C96" s="183" t="s">
        <v>193</v>
      </c>
      <c r="D96" s="184"/>
      <c r="E96" s="184"/>
      <c r="F96" s="184"/>
      <c r="G96" s="184"/>
      <c r="H96" s="184"/>
      <c r="I96" s="184"/>
      <c r="J96" s="185" t="s">
        <v>194</v>
      </c>
      <c r="K96" s="184"/>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2.8" customHeight="1">
      <c r="A98" s="35"/>
      <c r="B98" s="36"/>
      <c r="C98" s="186" t="s">
        <v>195</v>
      </c>
      <c r="D98" s="37"/>
      <c r="E98" s="37"/>
      <c r="F98" s="37"/>
      <c r="G98" s="37"/>
      <c r="H98" s="37"/>
      <c r="I98" s="37"/>
      <c r="J98" s="107">
        <f>J123</f>
        <v>0</v>
      </c>
      <c r="K98" s="37"/>
      <c r="L98" s="60"/>
      <c r="S98" s="35"/>
      <c r="T98" s="35"/>
      <c r="U98" s="35"/>
      <c r="V98" s="35"/>
      <c r="W98" s="35"/>
      <c r="X98" s="35"/>
      <c r="Y98" s="35"/>
      <c r="Z98" s="35"/>
      <c r="AA98" s="35"/>
      <c r="AB98" s="35"/>
      <c r="AC98" s="35"/>
      <c r="AD98" s="35"/>
      <c r="AE98" s="35"/>
      <c r="AU98" s="14" t="s">
        <v>196</v>
      </c>
    </row>
    <row r="99" s="9" customFormat="1" ht="24.96" customHeight="1">
      <c r="A99" s="9"/>
      <c r="B99" s="187"/>
      <c r="C99" s="188"/>
      <c r="D99" s="189" t="s">
        <v>197</v>
      </c>
      <c r="E99" s="190"/>
      <c r="F99" s="190"/>
      <c r="G99" s="190"/>
      <c r="H99" s="190"/>
      <c r="I99" s="190"/>
      <c r="J99" s="191">
        <f>J124</f>
        <v>0</v>
      </c>
      <c r="K99" s="188"/>
      <c r="L99" s="192"/>
      <c r="S99" s="9"/>
      <c r="T99" s="9"/>
      <c r="U99" s="9"/>
      <c r="V99" s="9"/>
      <c r="W99" s="9"/>
      <c r="X99" s="9"/>
      <c r="Y99" s="9"/>
      <c r="Z99" s="9"/>
      <c r="AA99" s="9"/>
      <c r="AB99" s="9"/>
      <c r="AC99" s="9"/>
      <c r="AD99" s="9"/>
      <c r="AE99" s="9"/>
    </row>
    <row r="100" s="10" customFormat="1" ht="19.92" customHeight="1">
      <c r="A100" s="10"/>
      <c r="B100" s="193"/>
      <c r="C100" s="129"/>
      <c r="D100" s="194" t="s">
        <v>198</v>
      </c>
      <c r="E100" s="195"/>
      <c r="F100" s="195"/>
      <c r="G100" s="195"/>
      <c r="H100" s="195"/>
      <c r="I100" s="195"/>
      <c r="J100" s="196">
        <f>J125</f>
        <v>0</v>
      </c>
      <c r="K100" s="129"/>
      <c r="L100" s="197"/>
      <c r="S100" s="10"/>
      <c r="T100" s="10"/>
      <c r="U100" s="10"/>
      <c r="V100" s="10"/>
      <c r="W100" s="10"/>
      <c r="X100" s="10"/>
      <c r="Y100" s="10"/>
      <c r="Z100" s="10"/>
      <c r="AA100" s="10"/>
      <c r="AB100" s="10"/>
      <c r="AC100" s="10"/>
      <c r="AD100" s="10"/>
      <c r="AE100" s="10"/>
    </row>
    <row r="101" s="9" customFormat="1" ht="24.96" customHeight="1">
      <c r="A101" s="9"/>
      <c r="B101" s="187"/>
      <c r="C101" s="188"/>
      <c r="D101" s="189" t="s">
        <v>998</v>
      </c>
      <c r="E101" s="190"/>
      <c r="F101" s="190"/>
      <c r="G101" s="190"/>
      <c r="H101" s="190"/>
      <c r="I101" s="190"/>
      <c r="J101" s="191">
        <f>J126</f>
        <v>0</v>
      </c>
      <c r="K101" s="188"/>
      <c r="L101" s="192"/>
      <c r="S101" s="9"/>
      <c r="T101" s="9"/>
      <c r="U101" s="9"/>
      <c r="V101" s="9"/>
      <c r="W101" s="9"/>
      <c r="X101" s="9"/>
      <c r="Y101" s="9"/>
      <c r="Z101" s="9"/>
      <c r="AA101" s="9"/>
      <c r="AB101" s="9"/>
      <c r="AC101" s="9"/>
      <c r="AD101" s="9"/>
      <c r="AE101" s="9"/>
    </row>
    <row r="102" s="2" customFormat="1" ht="21.84" customHeight="1">
      <c r="A102" s="35"/>
      <c r="B102" s="36"/>
      <c r="C102" s="37"/>
      <c r="D102" s="37"/>
      <c r="E102" s="37"/>
      <c r="F102" s="37"/>
      <c r="G102" s="37"/>
      <c r="H102" s="37"/>
      <c r="I102" s="37"/>
      <c r="J102" s="37"/>
      <c r="K102" s="37"/>
      <c r="L102" s="60"/>
      <c r="S102" s="35"/>
      <c r="T102" s="35"/>
      <c r="U102" s="35"/>
      <c r="V102" s="35"/>
      <c r="W102" s="35"/>
      <c r="X102" s="35"/>
      <c r="Y102" s="35"/>
      <c r="Z102" s="35"/>
      <c r="AA102" s="35"/>
      <c r="AB102" s="35"/>
      <c r="AC102" s="35"/>
      <c r="AD102" s="35"/>
      <c r="AE102" s="35"/>
    </row>
    <row r="103" s="2" customFormat="1" ht="6.96" customHeight="1">
      <c r="A103" s="35"/>
      <c r="B103" s="63"/>
      <c r="C103" s="64"/>
      <c r="D103" s="64"/>
      <c r="E103" s="64"/>
      <c r="F103" s="64"/>
      <c r="G103" s="64"/>
      <c r="H103" s="64"/>
      <c r="I103" s="64"/>
      <c r="J103" s="64"/>
      <c r="K103" s="64"/>
      <c r="L103" s="60"/>
      <c r="S103" s="35"/>
      <c r="T103" s="35"/>
      <c r="U103" s="35"/>
      <c r="V103" s="35"/>
      <c r="W103" s="35"/>
      <c r="X103" s="35"/>
      <c r="Y103" s="35"/>
      <c r="Z103" s="35"/>
      <c r="AA103" s="35"/>
      <c r="AB103" s="35"/>
      <c r="AC103" s="35"/>
      <c r="AD103" s="35"/>
      <c r="AE103" s="35"/>
    </row>
    <row r="107" s="2" customFormat="1" ht="6.96" customHeight="1">
      <c r="A107" s="35"/>
      <c r="B107" s="65"/>
      <c r="C107" s="66"/>
      <c r="D107" s="66"/>
      <c r="E107" s="66"/>
      <c r="F107" s="66"/>
      <c r="G107" s="66"/>
      <c r="H107" s="66"/>
      <c r="I107" s="66"/>
      <c r="J107" s="66"/>
      <c r="K107" s="66"/>
      <c r="L107" s="60"/>
      <c r="S107" s="35"/>
      <c r="T107" s="35"/>
      <c r="U107" s="35"/>
      <c r="V107" s="35"/>
      <c r="W107" s="35"/>
      <c r="X107" s="35"/>
      <c r="Y107" s="35"/>
      <c r="Z107" s="35"/>
      <c r="AA107" s="35"/>
      <c r="AB107" s="35"/>
      <c r="AC107" s="35"/>
      <c r="AD107" s="35"/>
      <c r="AE107" s="35"/>
    </row>
    <row r="108" s="2" customFormat="1" ht="24.96" customHeight="1">
      <c r="A108" s="35"/>
      <c r="B108" s="36"/>
      <c r="C108" s="20" t="s">
        <v>200</v>
      </c>
      <c r="D108" s="37"/>
      <c r="E108" s="37"/>
      <c r="F108" s="37"/>
      <c r="G108" s="37"/>
      <c r="H108" s="37"/>
      <c r="I108" s="37"/>
      <c r="J108" s="37"/>
      <c r="K108" s="37"/>
      <c r="L108" s="60"/>
      <c r="S108" s="35"/>
      <c r="T108" s="35"/>
      <c r="U108" s="35"/>
      <c r="V108" s="35"/>
      <c r="W108" s="35"/>
      <c r="X108" s="35"/>
      <c r="Y108" s="35"/>
      <c r="Z108" s="35"/>
      <c r="AA108" s="35"/>
      <c r="AB108" s="35"/>
      <c r="AC108" s="35"/>
      <c r="AD108" s="35"/>
      <c r="AE108" s="35"/>
    </row>
    <row r="109" s="2" customFormat="1" ht="6.96" customHeight="1">
      <c r="A109" s="35"/>
      <c r="B109" s="36"/>
      <c r="C109" s="37"/>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2" customHeight="1">
      <c r="A110" s="35"/>
      <c r="B110" s="36"/>
      <c r="C110" s="29" t="s">
        <v>16</v>
      </c>
      <c r="D110" s="37"/>
      <c r="E110" s="37"/>
      <c r="F110" s="37"/>
      <c r="G110" s="37"/>
      <c r="H110" s="37"/>
      <c r="I110" s="37"/>
      <c r="J110" s="37"/>
      <c r="K110" s="37"/>
      <c r="L110" s="60"/>
      <c r="S110" s="35"/>
      <c r="T110" s="35"/>
      <c r="U110" s="35"/>
      <c r="V110" s="35"/>
      <c r="W110" s="35"/>
      <c r="X110" s="35"/>
      <c r="Y110" s="35"/>
      <c r="Z110" s="35"/>
      <c r="AA110" s="35"/>
      <c r="AB110" s="35"/>
      <c r="AC110" s="35"/>
      <c r="AD110" s="35"/>
      <c r="AE110" s="35"/>
    </row>
    <row r="111" s="2" customFormat="1" ht="16.5" customHeight="1">
      <c r="A111" s="35"/>
      <c r="B111" s="36"/>
      <c r="C111" s="37"/>
      <c r="D111" s="37"/>
      <c r="E111" s="181" t="str">
        <f>E7</f>
        <v>Oprava úseku Nejdek - Nové Hamry</v>
      </c>
      <c r="F111" s="29"/>
      <c r="G111" s="29"/>
      <c r="H111" s="29"/>
      <c r="I111" s="37"/>
      <c r="J111" s="37"/>
      <c r="K111" s="37"/>
      <c r="L111" s="60"/>
      <c r="S111" s="35"/>
      <c r="T111" s="35"/>
      <c r="U111" s="35"/>
      <c r="V111" s="35"/>
      <c r="W111" s="35"/>
      <c r="X111" s="35"/>
      <c r="Y111" s="35"/>
      <c r="Z111" s="35"/>
      <c r="AA111" s="35"/>
      <c r="AB111" s="35"/>
      <c r="AC111" s="35"/>
      <c r="AD111" s="35"/>
      <c r="AE111" s="35"/>
    </row>
    <row r="112" s="1" customFormat="1" ht="12" customHeight="1">
      <c r="B112" s="18"/>
      <c r="C112" s="29" t="s">
        <v>186</v>
      </c>
      <c r="D112" s="19"/>
      <c r="E112" s="19"/>
      <c r="F112" s="19"/>
      <c r="G112" s="19"/>
      <c r="H112" s="19"/>
      <c r="I112" s="19"/>
      <c r="J112" s="19"/>
      <c r="K112" s="19"/>
      <c r="L112" s="17"/>
    </row>
    <row r="113" s="2" customFormat="1" ht="16.5" customHeight="1">
      <c r="A113" s="35"/>
      <c r="B113" s="36"/>
      <c r="C113" s="37"/>
      <c r="D113" s="37"/>
      <c r="E113" s="181" t="s">
        <v>187</v>
      </c>
      <c r="F113" s="37"/>
      <c r="G113" s="37"/>
      <c r="H113" s="37"/>
      <c r="I113" s="37"/>
      <c r="J113" s="37"/>
      <c r="K113" s="37"/>
      <c r="L113" s="60"/>
      <c r="S113" s="35"/>
      <c r="T113" s="35"/>
      <c r="U113" s="35"/>
      <c r="V113" s="35"/>
      <c r="W113" s="35"/>
      <c r="X113" s="35"/>
      <c r="Y113" s="35"/>
      <c r="Z113" s="35"/>
      <c r="AA113" s="35"/>
      <c r="AB113" s="35"/>
      <c r="AC113" s="35"/>
      <c r="AD113" s="35"/>
      <c r="AE113" s="35"/>
    </row>
    <row r="114" s="2" customFormat="1" ht="12" customHeight="1">
      <c r="A114" s="35"/>
      <c r="B114" s="36"/>
      <c r="C114" s="29" t="s">
        <v>188</v>
      </c>
      <c r="D114" s="37"/>
      <c r="E114" s="37"/>
      <c r="F114" s="37"/>
      <c r="G114" s="37"/>
      <c r="H114" s="37"/>
      <c r="I114" s="37"/>
      <c r="J114" s="37"/>
      <c r="K114" s="37"/>
      <c r="L114" s="60"/>
      <c r="S114" s="35"/>
      <c r="T114" s="35"/>
      <c r="U114" s="35"/>
      <c r="V114" s="35"/>
      <c r="W114" s="35"/>
      <c r="X114" s="35"/>
      <c r="Y114" s="35"/>
      <c r="Z114" s="35"/>
      <c r="AA114" s="35"/>
      <c r="AB114" s="35"/>
      <c r="AC114" s="35"/>
      <c r="AD114" s="35"/>
      <c r="AE114" s="35"/>
    </row>
    <row r="115" s="2" customFormat="1" ht="16.5" customHeight="1">
      <c r="A115" s="35"/>
      <c r="B115" s="36"/>
      <c r="C115" s="37"/>
      <c r="D115" s="37"/>
      <c r="E115" s="73" t="str">
        <f>E11</f>
        <v>A.1.6 - VON</v>
      </c>
      <c r="F115" s="37"/>
      <c r="G115" s="37"/>
      <c r="H115" s="37"/>
      <c r="I115" s="37"/>
      <c r="J115" s="37"/>
      <c r="K115" s="37"/>
      <c r="L115" s="60"/>
      <c r="S115" s="35"/>
      <c r="T115" s="35"/>
      <c r="U115" s="35"/>
      <c r="V115" s="35"/>
      <c r="W115" s="35"/>
      <c r="X115" s="35"/>
      <c r="Y115" s="35"/>
      <c r="Z115" s="35"/>
      <c r="AA115" s="35"/>
      <c r="AB115" s="35"/>
      <c r="AC115" s="35"/>
      <c r="AD115" s="35"/>
      <c r="AE115" s="35"/>
    </row>
    <row r="116" s="2" customFormat="1" ht="6.96" customHeight="1">
      <c r="A116" s="35"/>
      <c r="B116" s="36"/>
      <c r="C116" s="37"/>
      <c r="D116" s="37"/>
      <c r="E116" s="37"/>
      <c r="F116" s="37"/>
      <c r="G116" s="37"/>
      <c r="H116" s="37"/>
      <c r="I116" s="37"/>
      <c r="J116" s="37"/>
      <c r="K116" s="37"/>
      <c r="L116" s="60"/>
      <c r="S116" s="35"/>
      <c r="T116" s="35"/>
      <c r="U116" s="35"/>
      <c r="V116" s="35"/>
      <c r="W116" s="35"/>
      <c r="X116" s="35"/>
      <c r="Y116" s="35"/>
      <c r="Z116" s="35"/>
      <c r="AA116" s="35"/>
      <c r="AB116" s="35"/>
      <c r="AC116" s="35"/>
      <c r="AD116" s="35"/>
      <c r="AE116" s="35"/>
    </row>
    <row r="117" s="2" customFormat="1" ht="12" customHeight="1">
      <c r="A117" s="35"/>
      <c r="B117" s="36"/>
      <c r="C117" s="29" t="s">
        <v>20</v>
      </c>
      <c r="D117" s="37"/>
      <c r="E117" s="37"/>
      <c r="F117" s="24" t="str">
        <f>F14</f>
        <v xml:space="preserve"> </v>
      </c>
      <c r="G117" s="37"/>
      <c r="H117" s="37"/>
      <c r="I117" s="29" t="s">
        <v>22</v>
      </c>
      <c r="J117" s="76" t="str">
        <f>IF(J14="","",J14)</f>
        <v>26. 9. 2022</v>
      </c>
      <c r="K117" s="37"/>
      <c r="L117" s="60"/>
      <c r="S117" s="35"/>
      <c r="T117" s="35"/>
      <c r="U117" s="35"/>
      <c r="V117" s="35"/>
      <c r="W117" s="35"/>
      <c r="X117" s="35"/>
      <c r="Y117" s="35"/>
      <c r="Z117" s="35"/>
      <c r="AA117" s="35"/>
      <c r="AB117" s="35"/>
      <c r="AC117" s="35"/>
      <c r="AD117" s="35"/>
      <c r="AE117" s="35"/>
    </row>
    <row r="118" s="2" customFormat="1" ht="6.96"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15.15" customHeight="1">
      <c r="A119" s="35"/>
      <c r="B119" s="36"/>
      <c r="C119" s="29" t="s">
        <v>24</v>
      </c>
      <c r="D119" s="37"/>
      <c r="E119" s="37"/>
      <c r="F119" s="24" t="str">
        <f>E17</f>
        <v>Správa železnic, státní organizace</v>
      </c>
      <c r="G119" s="37"/>
      <c r="H119" s="37"/>
      <c r="I119" s="29" t="s">
        <v>32</v>
      </c>
      <c r="J119" s="33" t="str">
        <f>E23</f>
        <v>Progi spol. s r.o.</v>
      </c>
      <c r="K119" s="37"/>
      <c r="L119" s="60"/>
      <c r="S119" s="35"/>
      <c r="T119" s="35"/>
      <c r="U119" s="35"/>
      <c r="V119" s="35"/>
      <c r="W119" s="35"/>
      <c r="X119" s="35"/>
      <c r="Y119" s="35"/>
      <c r="Z119" s="35"/>
      <c r="AA119" s="35"/>
      <c r="AB119" s="35"/>
      <c r="AC119" s="35"/>
      <c r="AD119" s="35"/>
      <c r="AE119" s="35"/>
    </row>
    <row r="120" s="2" customFormat="1" ht="15.15" customHeight="1">
      <c r="A120" s="35"/>
      <c r="B120" s="36"/>
      <c r="C120" s="29" t="s">
        <v>30</v>
      </c>
      <c r="D120" s="37"/>
      <c r="E120" s="37"/>
      <c r="F120" s="24" t="str">
        <f>IF(E20="","",E20)</f>
        <v>Vyplň údaj</v>
      </c>
      <c r="G120" s="37"/>
      <c r="H120" s="37"/>
      <c r="I120" s="29" t="s">
        <v>36</v>
      </c>
      <c r="J120" s="33" t="str">
        <f>E26</f>
        <v>Pavlína Liprtová</v>
      </c>
      <c r="K120" s="37"/>
      <c r="L120" s="60"/>
      <c r="S120" s="35"/>
      <c r="T120" s="35"/>
      <c r="U120" s="35"/>
      <c r="V120" s="35"/>
      <c r="W120" s="35"/>
      <c r="X120" s="35"/>
      <c r="Y120" s="35"/>
      <c r="Z120" s="35"/>
      <c r="AA120" s="35"/>
      <c r="AB120" s="35"/>
      <c r="AC120" s="35"/>
      <c r="AD120" s="35"/>
      <c r="AE120" s="35"/>
    </row>
    <row r="121" s="2" customFormat="1" ht="10.32" customHeight="1">
      <c r="A121" s="35"/>
      <c r="B121" s="36"/>
      <c r="C121" s="37"/>
      <c r="D121" s="37"/>
      <c r="E121" s="37"/>
      <c r="F121" s="37"/>
      <c r="G121" s="37"/>
      <c r="H121" s="37"/>
      <c r="I121" s="37"/>
      <c r="J121" s="37"/>
      <c r="K121" s="37"/>
      <c r="L121" s="60"/>
      <c r="S121" s="35"/>
      <c r="T121" s="35"/>
      <c r="U121" s="35"/>
      <c r="V121" s="35"/>
      <c r="W121" s="35"/>
      <c r="X121" s="35"/>
      <c r="Y121" s="35"/>
      <c r="Z121" s="35"/>
      <c r="AA121" s="35"/>
      <c r="AB121" s="35"/>
      <c r="AC121" s="35"/>
      <c r="AD121" s="35"/>
      <c r="AE121" s="35"/>
    </row>
    <row r="122" s="11" customFormat="1" ht="29.28" customHeight="1">
      <c r="A122" s="198"/>
      <c r="B122" s="199"/>
      <c r="C122" s="200" t="s">
        <v>201</v>
      </c>
      <c r="D122" s="201" t="s">
        <v>64</v>
      </c>
      <c r="E122" s="201" t="s">
        <v>60</v>
      </c>
      <c r="F122" s="201" t="s">
        <v>61</v>
      </c>
      <c r="G122" s="201" t="s">
        <v>202</v>
      </c>
      <c r="H122" s="201" t="s">
        <v>203</v>
      </c>
      <c r="I122" s="201" t="s">
        <v>204</v>
      </c>
      <c r="J122" s="202" t="s">
        <v>194</v>
      </c>
      <c r="K122" s="203" t="s">
        <v>205</v>
      </c>
      <c r="L122" s="204"/>
      <c r="M122" s="97" t="s">
        <v>1</v>
      </c>
      <c r="N122" s="98" t="s">
        <v>43</v>
      </c>
      <c r="O122" s="98" t="s">
        <v>206</v>
      </c>
      <c r="P122" s="98" t="s">
        <v>207</v>
      </c>
      <c r="Q122" s="98" t="s">
        <v>208</v>
      </c>
      <c r="R122" s="98" t="s">
        <v>209</v>
      </c>
      <c r="S122" s="98" t="s">
        <v>210</v>
      </c>
      <c r="T122" s="99" t="s">
        <v>211</v>
      </c>
      <c r="U122" s="198"/>
      <c r="V122" s="198"/>
      <c r="W122" s="198"/>
      <c r="X122" s="198"/>
      <c r="Y122" s="198"/>
      <c r="Z122" s="198"/>
      <c r="AA122" s="198"/>
      <c r="AB122" s="198"/>
      <c r="AC122" s="198"/>
      <c r="AD122" s="198"/>
      <c r="AE122" s="198"/>
    </row>
    <row r="123" s="2" customFormat="1" ht="22.8" customHeight="1">
      <c r="A123" s="35"/>
      <c r="B123" s="36"/>
      <c r="C123" s="104" t="s">
        <v>212</v>
      </c>
      <c r="D123" s="37"/>
      <c r="E123" s="37"/>
      <c r="F123" s="37"/>
      <c r="G123" s="37"/>
      <c r="H123" s="37"/>
      <c r="I123" s="37"/>
      <c r="J123" s="205">
        <f>BK123</f>
        <v>0</v>
      </c>
      <c r="K123" s="37"/>
      <c r="L123" s="41"/>
      <c r="M123" s="100"/>
      <c r="N123" s="206"/>
      <c r="O123" s="101"/>
      <c r="P123" s="207">
        <f>P124+P126</f>
        <v>0</v>
      </c>
      <c r="Q123" s="101"/>
      <c r="R123" s="207">
        <f>R124+R126</f>
        <v>0</v>
      </c>
      <c r="S123" s="101"/>
      <c r="T123" s="208">
        <f>T124+T126</f>
        <v>0</v>
      </c>
      <c r="U123" s="35"/>
      <c r="V123" s="35"/>
      <c r="W123" s="35"/>
      <c r="X123" s="35"/>
      <c r="Y123" s="35"/>
      <c r="Z123" s="35"/>
      <c r="AA123" s="35"/>
      <c r="AB123" s="35"/>
      <c r="AC123" s="35"/>
      <c r="AD123" s="35"/>
      <c r="AE123" s="35"/>
      <c r="AT123" s="14" t="s">
        <v>78</v>
      </c>
      <c r="AU123" s="14" t="s">
        <v>196</v>
      </c>
      <c r="BK123" s="209">
        <f>BK124+BK126</f>
        <v>0</v>
      </c>
    </row>
    <row r="124" s="12" customFormat="1" ht="25.92" customHeight="1">
      <c r="A124" s="12"/>
      <c r="B124" s="210"/>
      <c r="C124" s="211"/>
      <c r="D124" s="212" t="s">
        <v>78</v>
      </c>
      <c r="E124" s="213" t="s">
        <v>213</v>
      </c>
      <c r="F124" s="213" t="s">
        <v>214</v>
      </c>
      <c r="G124" s="211"/>
      <c r="H124" s="211"/>
      <c r="I124" s="214"/>
      <c r="J124" s="215">
        <f>BK124</f>
        <v>0</v>
      </c>
      <c r="K124" s="211"/>
      <c r="L124" s="216"/>
      <c r="M124" s="217"/>
      <c r="N124" s="218"/>
      <c r="O124" s="218"/>
      <c r="P124" s="219">
        <f>P125</f>
        <v>0</v>
      </c>
      <c r="Q124" s="218"/>
      <c r="R124" s="219">
        <f>R125</f>
        <v>0</v>
      </c>
      <c r="S124" s="218"/>
      <c r="T124" s="220">
        <f>T125</f>
        <v>0</v>
      </c>
      <c r="U124" s="12"/>
      <c r="V124" s="12"/>
      <c r="W124" s="12"/>
      <c r="X124" s="12"/>
      <c r="Y124" s="12"/>
      <c r="Z124" s="12"/>
      <c r="AA124" s="12"/>
      <c r="AB124" s="12"/>
      <c r="AC124" s="12"/>
      <c r="AD124" s="12"/>
      <c r="AE124" s="12"/>
      <c r="AR124" s="221" t="s">
        <v>86</v>
      </c>
      <c r="AT124" s="222" t="s">
        <v>78</v>
      </c>
      <c r="AU124" s="222" t="s">
        <v>79</v>
      </c>
      <c r="AY124" s="221" t="s">
        <v>215</v>
      </c>
      <c r="BK124" s="223">
        <f>BK125</f>
        <v>0</v>
      </c>
    </row>
    <row r="125" s="12" customFormat="1" ht="22.8" customHeight="1">
      <c r="A125" s="12"/>
      <c r="B125" s="210"/>
      <c r="C125" s="211"/>
      <c r="D125" s="212" t="s">
        <v>78</v>
      </c>
      <c r="E125" s="224" t="s">
        <v>216</v>
      </c>
      <c r="F125" s="224" t="s">
        <v>217</v>
      </c>
      <c r="G125" s="211"/>
      <c r="H125" s="211"/>
      <c r="I125" s="214"/>
      <c r="J125" s="225">
        <f>BK125</f>
        <v>0</v>
      </c>
      <c r="K125" s="211"/>
      <c r="L125" s="216"/>
      <c r="M125" s="217"/>
      <c r="N125" s="218"/>
      <c r="O125" s="218"/>
      <c r="P125" s="219">
        <v>0</v>
      </c>
      <c r="Q125" s="218"/>
      <c r="R125" s="219">
        <v>0</v>
      </c>
      <c r="S125" s="218"/>
      <c r="T125" s="220">
        <v>0</v>
      </c>
      <c r="U125" s="12"/>
      <c r="V125" s="12"/>
      <c r="W125" s="12"/>
      <c r="X125" s="12"/>
      <c r="Y125" s="12"/>
      <c r="Z125" s="12"/>
      <c r="AA125" s="12"/>
      <c r="AB125" s="12"/>
      <c r="AC125" s="12"/>
      <c r="AD125" s="12"/>
      <c r="AE125" s="12"/>
      <c r="AR125" s="221" t="s">
        <v>86</v>
      </c>
      <c r="AT125" s="222" t="s">
        <v>78</v>
      </c>
      <c r="AU125" s="222" t="s">
        <v>86</v>
      </c>
      <c r="AY125" s="221" t="s">
        <v>215</v>
      </c>
      <c r="BK125" s="223">
        <v>0</v>
      </c>
    </row>
    <row r="126" s="12" customFormat="1" ht="25.92" customHeight="1">
      <c r="A126" s="12"/>
      <c r="B126" s="210"/>
      <c r="C126" s="211"/>
      <c r="D126" s="212" t="s">
        <v>78</v>
      </c>
      <c r="E126" s="213" t="s">
        <v>148</v>
      </c>
      <c r="F126" s="213" t="s">
        <v>999</v>
      </c>
      <c r="G126" s="211"/>
      <c r="H126" s="211"/>
      <c r="I126" s="214"/>
      <c r="J126" s="215">
        <f>BK126</f>
        <v>0</v>
      </c>
      <c r="K126" s="211"/>
      <c r="L126" s="216"/>
      <c r="M126" s="217"/>
      <c r="N126" s="218"/>
      <c r="O126" s="218"/>
      <c r="P126" s="219">
        <f>SUM(P127:P134)</f>
        <v>0</v>
      </c>
      <c r="Q126" s="218"/>
      <c r="R126" s="219">
        <f>SUM(R127:R134)</f>
        <v>0</v>
      </c>
      <c r="S126" s="218"/>
      <c r="T126" s="220">
        <f>SUM(T127:T134)</f>
        <v>0</v>
      </c>
      <c r="U126" s="12"/>
      <c r="V126" s="12"/>
      <c r="W126" s="12"/>
      <c r="X126" s="12"/>
      <c r="Y126" s="12"/>
      <c r="Z126" s="12"/>
      <c r="AA126" s="12"/>
      <c r="AB126" s="12"/>
      <c r="AC126" s="12"/>
      <c r="AD126" s="12"/>
      <c r="AE126" s="12"/>
      <c r="AR126" s="221" t="s">
        <v>216</v>
      </c>
      <c r="AT126" s="222" t="s">
        <v>78</v>
      </c>
      <c r="AU126" s="222" t="s">
        <v>79</v>
      </c>
      <c r="AY126" s="221" t="s">
        <v>215</v>
      </c>
      <c r="BK126" s="223">
        <f>SUM(BK127:BK134)</f>
        <v>0</v>
      </c>
    </row>
    <row r="127" s="2" customFormat="1" ht="33" customHeight="1">
      <c r="A127" s="35"/>
      <c r="B127" s="36"/>
      <c r="C127" s="241" t="s">
        <v>86</v>
      </c>
      <c r="D127" s="241" t="s">
        <v>256</v>
      </c>
      <c r="E127" s="242" t="s">
        <v>1000</v>
      </c>
      <c r="F127" s="243" t="s">
        <v>1001</v>
      </c>
      <c r="G127" s="244" t="s">
        <v>226</v>
      </c>
      <c r="H127" s="245">
        <v>2</v>
      </c>
      <c r="I127" s="246"/>
      <c r="J127" s="247">
        <f>ROUND(I127*H127,2)</f>
        <v>0</v>
      </c>
      <c r="K127" s="248"/>
      <c r="L127" s="41"/>
      <c r="M127" s="249" t="s">
        <v>1</v>
      </c>
      <c r="N127" s="250" t="s">
        <v>44</v>
      </c>
      <c r="O127" s="88"/>
      <c r="P127" s="237">
        <f>O127*H127</f>
        <v>0</v>
      </c>
      <c r="Q127" s="237">
        <v>0</v>
      </c>
      <c r="R127" s="237">
        <f>Q127*H127</f>
        <v>0</v>
      </c>
      <c r="S127" s="237">
        <v>0</v>
      </c>
      <c r="T127" s="238">
        <f>S127*H127</f>
        <v>0</v>
      </c>
      <c r="U127" s="35"/>
      <c r="V127" s="35"/>
      <c r="W127" s="35"/>
      <c r="X127" s="35"/>
      <c r="Y127" s="35"/>
      <c r="Z127" s="35"/>
      <c r="AA127" s="35"/>
      <c r="AB127" s="35"/>
      <c r="AC127" s="35"/>
      <c r="AD127" s="35"/>
      <c r="AE127" s="35"/>
      <c r="AR127" s="239" t="s">
        <v>101</v>
      </c>
      <c r="AT127" s="239" t="s">
        <v>256</v>
      </c>
      <c r="AU127" s="239" t="s">
        <v>86</v>
      </c>
      <c r="AY127" s="14" t="s">
        <v>215</v>
      </c>
      <c r="BE127" s="240">
        <f>IF(N127="základní",J127,0)</f>
        <v>0</v>
      </c>
      <c r="BF127" s="240">
        <f>IF(N127="snížená",J127,0)</f>
        <v>0</v>
      </c>
      <c r="BG127" s="240">
        <f>IF(N127="zákl. přenesená",J127,0)</f>
        <v>0</v>
      </c>
      <c r="BH127" s="240">
        <f>IF(N127="sníž. přenesená",J127,0)</f>
        <v>0</v>
      </c>
      <c r="BI127" s="240">
        <f>IF(N127="nulová",J127,0)</f>
        <v>0</v>
      </c>
      <c r="BJ127" s="14" t="s">
        <v>86</v>
      </c>
      <c r="BK127" s="240">
        <f>ROUND(I127*H127,2)</f>
        <v>0</v>
      </c>
      <c r="BL127" s="14" t="s">
        <v>101</v>
      </c>
      <c r="BM127" s="239" t="s">
        <v>1002</v>
      </c>
    </row>
    <row r="128" s="2" customFormat="1" ht="21.75" customHeight="1">
      <c r="A128" s="35"/>
      <c r="B128" s="36"/>
      <c r="C128" s="241" t="s">
        <v>88</v>
      </c>
      <c r="D128" s="241" t="s">
        <v>256</v>
      </c>
      <c r="E128" s="242" t="s">
        <v>1003</v>
      </c>
      <c r="F128" s="243" t="s">
        <v>1004</v>
      </c>
      <c r="G128" s="244" t="s">
        <v>991</v>
      </c>
      <c r="H128" s="245">
        <v>1</v>
      </c>
      <c r="I128" s="246"/>
      <c r="J128" s="247">
        <f>ROUND(I128*H128,2)</f>
        <v>0</v>
      </c>
      <c r="K128" s="248"/>
      <c r="L128" s="41"/>
      <c r="M128" s="249" t="s">
        <v>1</v>
      </c>
      <c r="N128" s="250" t="s">
        <v>44</v>
      </c>
      <c r="O128" s="88"/>
      <c r="P128" s="237">
        <f>O128*H128</f>
        <v>0</v>
      </c>
      <c r="Q128" s="237">
        <v>0</v>
      </c>
      <c r="R128" s="237">
        <f>Q128*H128</f>
        <v>0</v>
      </c>
      <c r="S128" s="237">
        <v>0</v>
      </c>
      <c r="T128" s="238">
        <f>S128*H128</f>
        <v>0</v>
      </c>
      <c r="U128" s="35"/>
      <c r="V128" s="35"/>
      <c r="W128" s="35"/>
      <c r="X128" s="35"/>
      <c r="Y128" s="35"/>
      <c r="Z128" s="35"/>
      <c r="AA128" s="35"/>
      <c r="AB128" s="35"/>
      <c r="AC128" s="35"/>
      <c r="AD128" s="35"/>
      <c r="AE128" s="35"/>
      <c r="AR128" s="239" t="s">
        <v>101</v>
      </c>
      <c r="AT128" s="239" t="s">
        <v>256</v>
      </c>
      <c r="AU128" s="239" t="s">
        <v>86</v>
      </c>
      <c r="AY128" s="14" t="s">
        <v>215</v>
      </c>
      <c r="BE128" s="240">
        <f>IF(N128="základní",J128,0)</f>
        <v>0</v>
      </c>
      <c r="BF128" s="240">
        <f>IF(N128="snížená",J128,0)</f>
        <v>0</v>
      </c>
      <c r="BG128" s="240">
        <f>IF(N128="zákl. přenesená",J128,0)</f>
        <v>0</v>
      </c>
      <c r="BH128" s="240">
        <f>IF(N128="sníž. přenesená",J128,0)</f>
        <v>0</v>
      </c>
      <c r="BI128" s="240">
        <f>IF(N128="nulová",J128,0)</f>
        <v>0</v>
      </c>
      <c r="BJ128" s="14" t="s">
        <v>86</v>
      </c>
      <c r="BK128" s="240">
        <f>ROUND(I128*H128,2)</f>
        <v>0</v>
      </c>
      <c r="BL128" s="14" t="s">
        <v>101</v>
      </c>
      <c r="BM128" s="239" t="s">
        <v>1005</v>
      </c>
    </row>
    <row r="129" s="2" customFormat="1" ht="33" customHeight="1">
      <c r="A129" s="35"/>
      <c r="B129" s="36"/>
      <c r="C129" s="241" t="s">
        <v>96</v>
      </c>
      <c r="D129" s="241" t="s">
        <v>256</v>
      </c>
      <c r="E129" s="242" t="s">
        <v>1006</v>
      </c>
      <c r="F129" s="243" t="s">
        <v>1007</v>
      </c>
      <c r="G129" s="244" t="s">
        <v>307</v>
      </c>
      <c r="H129" s="245">
        <v>8.7780000000000005</v>
      </c>
      <c r="I129" s="246"/>
      <c r="J129" s="247">
        <f>ROUND(I129*H129,2)</f>
        <v>0</v>
      </c>
      <c r="K129" s="248"/>
      <c r="L129" s="41"/>
      <c r="M129" s="249" t="s">
        <v>1</v>
      </c>
      <c r="N129" s="250" t="s">
        <v>44</v>
      </c>
      <c r="O129" s="88"/>
      <c r="P129" s="237">
        <f>O129*H129</f>
        <v>0</v>
      </c>
      <c r="Q129" s="237">
        <v>0</v>
      </c>
      <c r="R129" s="237">
        <f>Q129*H129</f>
        <v>0</v>
      </c>
      <c r="S129" s="237">
        <v>0</v>
      </c>
      <c r="T129" s="238">
        <f>S129*H129</f>
        <v>0</v>
      </c>
      <c r="U129" s="35"/>
      <c r="V129" s="35"/>
      <c r="W129" s="35"/>
      <c r="X129" s="35"/>
      <c r="Y129" s="35"/>
      <c r="Z129" s="35"/>
      <c r="AA129" s="35"/>
      <c r="AB129" s="35"/>
      <c r="AC129" s="35"/>
      <c r="AD129" s="35"/>
      <c r="AE129" s="35"/>
      <c r="AR129" s="239" t="s">
        <v>101</v>
      </c>
      <c r="AT129" s="239" t="s">
        <v>256</v>
      </c>
      <c r="AU129" s="239" t="s">
        <v>86</v>
      </c>
      <c r="AY129" s="14" t="s">
        <v>215</v>
      </c>
      <c r="BE129" s="240">
        <f>IF(N129="základní",J129,0)</f>
        <v>0</v>
      </c>
      <c r="BF129" s="240">
        <f>IF(N129="snížená",J129,0)</f>
        <v>0</v>
      </c>
      <c r="BG129" s="240">
        <f>IF(N129="zákl. přenesená",J129,0)</f>
        <v>0</v>
      </c>
      <c r="BH129" s="240">
        <f>IF(N129="sníž. přenesená",J129,0)</f>
        <v>0</v>
      </c>
      <c r="BI129" s="240">
        <f>IF(N129="nulová",J129,0)</f>
        <v>0</v>
      </c>
      <c r="BJ129" s="14" t="s">
        <v>86</v>
      </c>
      <c r="BK129" s="240">
        <f>ROUND(I129*H129,2)</f>
        <v>0</v>
      </c>
      <c r="BL129" s="14" t="s">
        <v>101</v>
      </c>
      <c r="BM129" s="239" t="s">
        <v>1008</v>
      </c>
    </row>
    <row r="130" s="2" customFormat="1" ht="24.15" customHeight="1">
      <c r="A130" s="35"/>
      <c r="B130" s="36"/>
      <c r="C130" s="241" t="s">
        <v>101</v>
      </c>
      <c r="D130" s="241" t="s">
        <v>256</v>
      </c>
      <c r="E130" s="242" t="s">
        <v>1009</v>
      </c>
      <c r="F130" s="243" t="s">
        <v>1010</v>
      </c>
      <c r="G130" s="244" t="s">
        <v>991</v>
      </c>
      <c r="H130" s="245">
        <v>1</v>
      </c>
      <c r="I130" s="246"/>
      <c r="J130" s="247">
        <f>ROUND(I130*H130,2)</f>
        <v>0</v>
      </c>
      <c r="K130" s="248"/>
      <c r="L130" s="41"/>
      <c r="M130" s="249" t="s">
        <v>1</v>
      </c>
      <c r="N130" s="250" t="s">
        <v>44</v>
      </c>
      <c r="O130" s="88"/>
      <c r="P130" s="237">
        <f>O130*H130</f>
        <v>0</v>
      </c>
      <c r="Q130" s="237">
        <v>0</v>
      </c>
      <c r="R130" s="237">
        <f>Q130*H130</f>
        <v>0</v>
      </c>
      <c r="S130" s="237">
        <v>0</v>
      </c>
      <c r="T130" s="238">
        <f>S130*H130</f>
        <v>0</v>
      </c>
      <c r="U130" s="35"/>
      <c r="V130" s="35"/>
      <c r="W130" s="35"/>
      <c r="X130" s="35"/>
      <c r="Y130" s="35"/>
      <c r="Z130" s="35"/>
      <c r="AA130" s="35"/>
      <c r="AB130" s="35"/>
      <c r="AC130" s="35"/>
      <c r="AD130" s="35"/>
      <c r="AE130" s="35"/>
      <c r="AR130" s="239" t="s">
        <v>101</v>
      </c>
      <c r="AT130" s="239" t="s">
        <v>256</v>
      </c>
      <c r="AU130" s="239" t="s">
        <v>86</v>
      </c>
      <c r="AY130" s="14" t="s">
        <v>215</v>
      </c>
      <c r="BE130" s="240">
        <f>IF(N130="základní",J130,0)</f>
        <v>0</v>
      </c>
      <c r="BF130" s="240">
        <f>IF(N130="snížená",J130,0)</f>
        <v>0</v>
      </c>
      <c r="BG130" s="240">
        <f>IF(N130="zákl. přenesená",J130,0)</f>
        <v>0</v>
      </c>
      <c r="BH130" s="240">
        <f>IF(N130="sníž. přenesená",J130,0)</f>
        <v>0</v>
      </c>
      <c r="BI130" s="240">
        <f>IF(N130="nulová",J130,0)</f>
        <v>0</v>
      </c>
      <c r="BJ130" s="14" t="s">
        <v>86</v>
      </c>
      <c r="BK130" s="240">
        <f>ROUND(I130*H130,2)</f>
        <v>0</v>
      </c>
      <c r="BL130" s="14" t="s">
        <v>101</v>
      </c>
      <c r="BM130" s="239" t="s">
        <v>1011</v>
      </c>
    </row>
    <row r="131" s="2" customFormat="1" ht="24.15" customHeight="1">
      <c r="A131" s="35"/>
      <c r="B131" s="36"/>
      <c r="C131" s="241" t="s">
        <v>216</v>
      </c>
      <c r="D131" s="241" t="s">
        <v>256</v>
      </c>
      <c r="E131" s="242" t="s">
        <v>1012</v>
      </c>
      <c r="F131" s="243" t="s">
        <v>1013</v>
      </c>
      <c r="G131" s="244" t="s">
        <v>991</v>
      </c>
      <c r="H131" s="245">
        <v>1</v>
      </c>
      <c r="I131" s="246"/>
      <c r="J131" s="247">
        <f>ROUND(I131*H131,2)</f>
        <v>0</v>
      </c>
      <c r="K131" s="248"/>
      <c r="L131" s="41"/>
      <c r="M131" s="249" t="s">
        <v>1</v>
      </c>
      <c r="N131" s="250" t="s">
        <v>44</v>
      </c>
      <c r="O131" s="88"/>
      <c r="P131" s="237">
        <f>O131*H131</f>
        <v>0</v>
      </c>
      <c r="Q131" s="237">
        <v>0</v>
      </c>
      <c r="R131" s="237">
        <f>Q131*H131</f>
        <v>0</v>
      </c>
      <c r="S131" s="237">
        <v>0</v>
      </c>
      <c r="T131" s="238">
        <f>S131*H131</f>
        <v>0</v>
      </c>
      <c r="U131" s="35"/>
      <c r="V131" s="35"/>
      <c r="W131" s="35"/>
      <c r="X131" s="35"/>
      <c r="Y131" s="35"/>
      <c r="Z131" s="35"/>
      <c r="AA131" s="35"/>
      <c r="AB131" s="35"/>
      <c r="AC131" s="35"/>
      <c r="AD131" s="35"/>
      <c r="AE131" s="35"/>
      <c r="AR131" s="239" t="s">
        <v>101</v>
      </c>
      <c r="AT131" s="239" t="s">
        <v>256</v>
      </c>
      <c r="AU131" s="239" t="s">
        <v>86</v>
      </c>
      <c r="AY131" s="14" t="s">
        <v>215</v>
      </c>
      <c r="BE131" s="240">
        <f>IF(N131="základní",J131,0)</f>
        <v>0</v>
      </c>
      <c r="BF131" s="240">
        <f>IF(N131="snížená",J131,0)</f>
        <v>0</v>
      </c>
      <c r="BG131" s="240">
        <f>IF(N131="zákl. přenesená",J131,0)</f>
        <v>0</v>
      </c>
      <c r="BH131" s="240">
        <f>IF(N131="sníž. přenesená",J131,0)</f>
        <v>0</v>
      </c>
      <c r="BI131" s="240">
        <f>IF(N131="nulová",J131,0)</f>
        <v>0</v>
      </c>
      <c r="BJ131" s="14" t="s">
        <v>86</v>
      </c>
      <c r="BK131" s="240">
        <f>ROUND(I131*H131,2)</f>
        <v>0</v>
      </c>
      <c r="BL131" s="14" t="s">
        <v>101</v>
      </c>
      <c r="BM131" s="239" t="s">
        <v>1014</v>
      </c>
    </row>
    <row r="132" s="2" customFormat="1" ht="66.75" customHeight="1">
      <c r="A132" s="35"/>
      <c r="B132" s="36"/>
      <c r="C132" s="241" t="s">
        <v>235</v>
      </c>
      <c r="D132" s="241" t="s">
        <v>256</v>
      </c>
      <c r="E132" s="242" t="s">
        <v>1015</v>
      </c>
      <c r="F132" s="243" t="s">
        <v>1016</v>
      </c>
      <c r="G132" s="244" t="s">
        <v>991</v>
      </c>
      <c r="H132" s="245">
        <v>1</v>
      </c>
      <c r="I132" s="246"/>
      <c r="J132" s="247">
        <f>ROUND(I132*H132,2)</f>
        <v>0</v>
      </c>
      <c r="K132" s="248"/>
      <c r="L132" s="41"/>
      <c r="M132" s="249" t="s">
        <v>1</v>
      </c>
      <c r="N132" s="250" t="s">
        <v>44</v>
      </c>
      <c r="O132" s="88"/>
      <c r="P132" s="237">
        <f>O132*H132</f>
        <v>0</v>
      </c>
      <c r="Q132" s="237">
        <v>0</v>
      </c>
      <c r="R132" s="237">
        <f>Q132*H132</f>
        <v>0</v>
      </c>
      <c r="S132" s="237">
        <v>0</v>
      </c>
      <c r="T132" s="238">
        <f>S132*H132</f>
        <v>0</v>
      </c>
      <c r="U132" s="35"/>
      <c r="V132" s="35"/>
      <c r="W132" s="35"/>
      <c r="X132" s="35"/>
      <c r="Y132" s="35"/>
      <c r="Z132" s="35"/>
      <c r="AA132" s="35"/>
      <c r="AB132" s="35"/>
      <c r="AC132" s="35"/>
      <c r="AD132" s="35"/>
      <c r="AE132" s="35"/>
      <c r="AR132" s="239" t="s">
        <v>101</v>
      </c>
      <c r="AT132" s="239" t="s">
        <v>256</v>
      </c>
      <c r="AU132" s="239" t="s">
        <v>86</v>
      </c>
      <c r="AY132" s="14" t="s">
        <v>215</v>
      </c>
      <c r="BE132" s="240">
        <f>IF(N132="základní",J132,0)</f>
        <v>0</v>
      </c>
      <c r="BF132" s="240">
        <f>IF(N132="snížená",J132,0)</f>
        <v>0</v>
      </c>
      <c r="BG132" s="240">
        <f>IF(N132="zákl. přenesená",J132,0)</f>
        <v>0</v>
      </c>
      <c r="BH132" s="240">
        <f>IF(N132="sníž. přenesená",J132,0)</f>
        <v>0</v>
      </c>
      <c r="BI132" s="240">
        <f>IF(N132="nulová",J132,0)</f>
        <v>0</v>
      </c>
      <c r="BJ132" s="14" t="s">
        <v>86</v>
      </c>
      <c r="BK132" s="240">
        <f>ROUND(I132*H132,2)</f>
        <v>0</v>
      </c>
      <c r="BL132" s="14" t="s">
        <v>101</v>
      </c>
      <c r="BM132" s="239" t="s">
        <v>1017</v>
      </c>
    </row>
    <row r="133" s="2" customFormat="1" ht="24.15" customHeight="1">
      <c r="A133" s="35"/>
      <c r="B133" s="36"/>
      <c r="C133" s="241" t="s">
        <v>239</v>
      </c>
      <c r="D133" s="241" t="s">
        <v>256</v>
      </c>
      <c r="E133" s="242" t="s">
        <v>1018</v>
      </c>
      <c r="F133" s="243" t="s">
        <v>1019</v>
      </c>
      <c r="G133" s="244" t="s">
        <v>991</v>
      </c>
      <c r="H133" s="245">
        <v>2</v>
      </c>
      <c r="I133" s="246"/>
      <c r="J133" s="247">
        <f>ROUND(I133*H133,2)</f>
        <v>0</v>
      </c>
      <c r="K133" s="248"/>
      <c r="L133" s="41"/>
      <c r="M133" s="249" t="s">
        <v>1</v>
      </c>
      <c r="N133" s="250" t="s">
        <v>44</v>
      </c>
      <c r="O133" s="88"/>
      <c r="P133" s="237">
        <f>O133*H133</f>
        <v>0</v>
      </c>
      <c r="Q133" s="237">
        <v>0</v>
      </c>
      <c r="R133" s="237">
        <f>Q133*H133</f>
        <v>0</v>
      </c>
      <c r="S133" s="237">
        <v>0</v>
      </c>
      <c r="T133" s="238">
        <f>S133*H133</f>
        <v>0</v>
      </c>
      <c r="U133" s="35"/>
      <c r="V133" s="35"/>
      <c r="W133" s="35"/>
      <c r="X133" s="35"/>
      <c r="Y133" s="35"/>
      <c r="Z133" s="35"/>
      <c r="AA133" s="35"/>
      <c r="AB133" s="35"/>
      <c r="AC133" s="35"/>
      <c r="AD133" s="35"/>
      <c r="AE133" s="35"/>
      <c r="AR133" s="239" t="s">
        <v>101</v>
      </c>
      <c r="AT133" s="239" t="s">
        <v>256</v>
      </c>
      <c r="AU133" s="239" t="s">
        <v>86</v>
      </c>
      <c r="AY133" s="14" t="s">
        <v>215</v>
      </c>
      <c r="BE133" s="240">
        <f>IF(N133="základní",J133,0)</f>
        <v>0</v>
      </c>
      <c r="BF133" s="240">
        <f>IF(N133="snížená",J133,0)</f>
        <v>0</v>
      </c>
      <c r="BG133" s="240">
        <f>IF(N133="zákl. přenesená",J133,0)</f>
        <v>0</v>
      </c>
      <c r="BH133" s="240">
        <f>IF(N133="sníž. přenesená",J133,0)</f>
        <v>0</v>
      </c>
      <c r="BI133" s="240">
        <f>IF(N133="nulová",J133,0)</f>
        <v>0</v>
      </c>
      <c r="BJ133" s="14" t="s">
        <v>86</v>
      </c>
      <c r="BK133" s="240">
        <f>ROUND(I133*H133,2)</f>
        <v>0</v>
      </c>
      <c r="BL133" s="14" t="s">
        <v>101</v>
      </c>
      <c r="BM133" s="239" t="s">
        <v>1020</v>
      </c>
    </row>
    <row r="134" s="2" customFormat="1" ht="24.15" customHeight="1">
      <c r="A134" s="35"/>
      <c r="B134" s="36"/>
      <c r="C134" s="241" t="s">
        <v>222</v>
      </c>
      <c r="D134" s="241" t="s">
        <v>256</v>
      </c>
      <c r="E134" s="242" t="s">
        <v>1021</v>
      </c>
      <c r="F134" s="243" t="s">
        <v>1022</v>
      </c>
      <c r="G134" s="244" t="s">
        <v>221</v>
      </c>
      <c r="H134" s="245">
        <v>1518</v>
      </c>
      <c r="I134" s="246"/>
      <c r="J134" s="247">
        <f>ROUND(I134*H134,2)</f>
        <v>0</v>
      </c>
      <c r="K134" s="248"/>
      <c r="L134" s="41"/>
      <c r="M134" s="251" t="s">
        <v>1</v>
      </c>
      <c r="N134" s="252" t="s">
        <v>44</v>
      </c>
      <c r="O134" s="253"/>
      <c r="P134" s="254">
        <f>O134*H134</f>
        <v>0</v>
      </c>
      <c r="Q134" s="254">
        <v>0</v>
      </c>
      <c r="R134" s="254">
        <f>Q134*H134</f>
        <v>0</v>
      </c>
      <c r="S134" s="254">
        <v>0</v>
      </c>
      <c r="T134" s="255">
        <f>S134*H134</f>
        <v>0</v>
      </c>
      <c r="U134" s="35"/>
      <c r="V134" s="35"/>
      <c r="W134" s="35"/>
      <c r="X134" s="35"/>
      <c r="Y134" s="35"/>
      <c r="Z134" s="35"/>
      <c r="AA134" s="35"/>
      <c r="AB134" s="35"/>
      <c r="AC134" s="35"/>
      <c r="AD134" s="35"/>
      <c r="AE134" s="35"/>
      <c r="AR134" s="239" t="s">
        <v>101</v>
      </c>
      <c r="AT134" s="239" t="s">
        <v>256</v>
      </c>
      <c r="AU134" s="239" t="s">
        <v>86</v>
      </c>
      <c r="AY134" s="14" t="s">
        <v>215</v>
      </c>
      <c r="BE134" s="240">
        <f>IF(N134="základní",J134,0)</f>
        <v>0</v>
      </c>
      <c r="BF134" s="240">
        <f>IF(N134="snížená",J134,0)</f>
        <v>0</v>
      </c>
      <c r="BG134" s="240">
        <f>IF(N134="zákl. přenesená",J134,0)</f>
        <v>0</v>
      </c>
      <c r="BH134" s="240">
        <f>IF(N134="sníž. přenesená",J134,0)</f>
        <v>0</v>
      </c>
      <c r="BI134" s="240">
        <f>IF(N134="nulová",J134,0)</f>
        <v>0</v>
      </c>
      <c r="BJ134" s="14" t="s">
        <v>86</v>
      </c>
      <c r="BK134" s="240">
        <f>ROUND(I134*H134,2)</f>
        <v>0</v>
      </c>
      <c r="BL134" s="14" t="s">
        <v>101</v>
      </c>
      <c r="BM134" s="239" t="s">
        <v>1023</v>
      </c>
    </row>
    <row r="135" s="2" customFormat="1" ht="6.96" customHeight="1">
      <c r="A135" s="35"/>
      <c r="B135" s="63"/>
      <c r="C135" s="64"/>
      <c r="D135" s="64"/>
      <c r="E135" s="64"/>
      <c r="F135" s="64"/>
      <c r="G135" s="64"/>
      <c r="H135" s="64"/>
      <c r="I135" s="64"/>
      <c r="J135" s="64"/>
      <c r="K135" s="64"/>
      <c r="L135" s="41"/>
      <c r="M135" s="35"/>
      <c r="O135" s="35"/>
      <c r="P135" s="35"/>
      <c r="Q135" s="35"/>
      <c r="R135" s="35"/>
      <c r="S135" s="35"/>
      <c r="T135" s="35"/>
      <c r="U135" s="35"/>
      <c r="V135" s="35"/>
      <c r="W135" s="35"/>
      <c r="X135" s="35"/>
      <c r="Y135" s="35"/>
      <c r="Z135" s="35"/>
      <c r="AA135" s="35"/>
      <c r="AB135" s="35"/>
      <c r="AC135" s="35"/>
      <c r="AD135" s="35"/>
      <c r="AE135" s="35"/>
    </row>
  </sheetData>
  <sheetProtection sheet="1" autoFilter="0" formatColumns="0" formatRows="0" objects="1" scenarios="1" spinCount="100000" saltValue="v/eZzlCX8ZH3oykaB0lER/A4Tih6OLr6Dkt1ykZGroNMlrmZzIGUdpgln7ZFDRCdjGgdUZtWkWhYvyk4YYSIEw==" hashValue="yz8NWUQWqLVsTN0y/bPpjR0ZRIypRxfRTneSZefD9w2zaav1FjtAxCerXABUymbvGYUg/dsz1WVWHjKtrPSKFA==" algorithmName="SHA-512" password="CC35"/>
  <autoFilter ref="C122:K134"/>
  <mergeCells count="12">
    <mergeCell ref="E7:H7"/>
    <mergeCell ref="E9:H9"/>
    <mergeCell ref="E11:H11"/>
    <mergeCell ref="E20:H20"/>
    <mergeCell ref="E29:H29"/>
    <mergeCell ref="E85:H85"/>
    <mergeCell ref="E87:H87"/>
    <mergeCell ref="E89:H89"/>
    <mergeCell ref="E111:H111"/>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146</v>
      </c>
    </row>
    <row r="3" s="1" customFormat="1" ht="6.96" customHeight="1">
      <c r="B3" s="144"/>
      <c r="C3" s="145"/>
      <c r="D3" s="145"/>
      <c r="E3" s="145"/>
      <c r="F3" s="145"/>
      <c r="G3" s="145"/>
      <c r="H3" s="145"/>
      <c r="I3" s="145"/>
      <c r="J3" s="145"/>
      <c r="K3" s="145"/>
      <c r="L3" s="17"/>
      <c r="AT3" s="14" t="s">
        <v>88</v>
      </c>
    </row>
    <row r="4" s="1" customFormat="1" ht="24.96" customHeight="1">
      <c r="B4" s="17"/>
      <c r="D4" s="146" t="s">
        <v>185</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úseku Nejdek - Nové Hamry</v>
      </c>
      <c r="F7" s="148"/>
      <c r="G7" s="148"/>
      <c r="H7" s="148"/>
      <c r="L7" s="17"/>
    </row>
    <row r="8">
      <c r="B8" s="17"/>
      <c r="D8" s="148" t="s">
        <v>186</v>
      </c>
      <c r="L8" s="17"/>
    </row>
    <row r="9" s="1" customFormat="1" ht="16.5" customHeight="1">
      <c r="B9" s="17"/>
      <c r="E9" s="149" t="s">
        <v>1024</v>
      </c>
      <c r="F9" s="1"/>
      <c r="G9" s="1"/>
      <c r="H9" s="1"/>
      <c r="L9" s="17"/>
    </row>
    <row r="10" s="1" customFormat="1" ht="12" customHeight="1">
      <c r="B10" s="17"/>
      <c r="D10" s="148" t="s">
        <v>188</v>
      </c>
      <c r="L10" s="17"/>
    </row>
    <row r="11" s="2" customFormat="1" ht="16.5" customHeight="1">
      <c r="A11" s="35"/>
      <c r="B11" s="41"/>
      <c r="C11" s="35"/>
      <c r="D11" s="35"/>
      <c r="E11" s="150" t="s">
        <v>1025</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190</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1026</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26. 9. 2022</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26</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27</v>
      </c>
      <c r="F19" s="35"/>
      <c r="G19" s="35"/>
      <c r="H19" s="35"/>
      <c r="I19" s="148" t="s">
        <v>28</v>
      </c>
      <c r="J19" s="138" t="s">
        <v>29</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30</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28</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32</v>
      </c>
      <c r="E24" s="35"/>
      <c r="F24" s="35"/>
      <c r="G24" s="35"/>
      <c r="H24" s="35"/>
      <c r="I24" s="148" t="s">
        <v>25</v>
      </c>
      <c r="J24" s="138" t="s">
        <v>33</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34</v>
      </c>
      <c r="F25" s="35"/>
      <c r="G25" s="35"/>
      <c r="H25" s="35"/>
      <c r="I25" s="148" t="s">
        <v>28</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36</v>
      </c>
      <c r="E27" s="35"/>
      <c r="F27" s="35"/>
      <c r="G27" s="35"/>
      <c r="H27" s="35"/>
      <c r="I27" s="148" t="s">
        <v>25</v>
      </c>
      <c r="J27" s="138" t="str">
        <f>IF('Rekapitulace stavby'!AN19="","",'Rekapitulace stavby'!AN19)</f>
        <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tr">
        <f>IF('Rekapitulace stavby'!E20="","",'Rekapitulace stavby'!E20)</f>
        <v>Pavlína Liprtová</v>
      </c>
      <c r="F28" s="35"/>
      <c r="G28" s="35"/>
      <c r="H28" s="35"/>
      <c r="I28" s="148" t="s">
        <v>28</v>
      </c>
      <c r="J28" s="138" t="str">
        <f>IF('Rekapitulace stavby'!AN20="","",'Rekapitulace stavby'!AN20)</f>
        <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38</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39</v>
      </c>
      <c r="E34" s="35"/>
      <c r="F34" s="35"/>
      <c r="G34" s="35"/>
      <c r="H34" s="35"/>
      <c r="I34" s="35"/>
      <c r="J34" s="159">
        <f>ROUND(J134,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41</v>
      </c>
      <c r="G36" s="35"/>
      <c r="H36" s="35"/>
      <c r="I36" s="160" t="s">
        <v>40</v>
      </c>
      <c r="J36" s="160" t="s">
        <v>42</v>
      </c>
      <c r="K36" s="35"/>
      <c r="L36" s="60"/>
      <c r="S36" s="35"/>
      <c r="T36" s="35"/>
      <c r="U36" s="35"/>
      <c r="V36" s="35"/>
      <c r="W36" s="35"/>
      <c r="X36" s="35"/>
      <c r="Y36" s="35"/>
      <c r="Z36" s="35"/>
      <c r="AA36" s="35"/>
      <c r="AB36" s="35"/>
      <c r="AC36" s="35"/>
      <c r="AD36" s="35"/>
      <c r="AE36" s="35"/>
    </row>
    <row r="37" s="2" customFormat="1" ht="14.4" customHeight="1">
      <c r="A37" s="35"/>
      <c r="B37" s="41"/>
      <c r="C37" s="35"/>
      <c r="D37" s="150" t="s">
        <v>43</v>
      </c>
      <c r="E37" s="148" t="s">
        <v>44</v>
      </c>
      <c r="F37" s="161">
        <f>ROUND((SUM(BE134:BE200)),  2)</f>
        <v>0</v>
      </c>
      <c r="G37" s="35"/>
      <c r="H37" s="35"/>
      <c r="I37" s="162">
        <v>0.20999999999999999</v>
      </c>
      <c r="J37" s="161">
        <f>ROUND(((SUM(BE134:BE200))*I37),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45</v>
      </c>
      <c r="F38" s="161">
        <f>ROUND((SUM(BF134:BF200)),  2)</f>
        <v>0</v>
      </c>
      <c r="G38" s="35"/>
      <c r="H38" s="35"/>
      <c r="I38" s="162">
        <v>0.14999999999999999</v>
      </c>
      <c r="J38" s="161">
        <f>ROUND(((SUM(BF134:BF200))*I38),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46</v>
      </c>
      <c r="F39" s="161">
        <f>ROUND((SUM(BG134:BG200)),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47</v>
      </c>
      <c r="F40" s="161">
        <f>ROUND((SUM(BH134:BH200)),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48</v>
      </c>
      <c r="F41" s="161">
        <f>ROUND((SUM(BI134:BI200)),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49</v>
      </c>
      <c r="E43" s="165"/>
      <c r="F43" s="165"/>
      <c r="G43" s="166" t="s">
        <v>50</v>
      </c>
      <c r="H43" s="167" t="s">
        <v>51</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52</v>
      </c>
      <c r="E50" s="171"/>
      <c r="F50" s="171"/>
      <c r="G50" s="170" t="s">
        <v>53</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54</v>
      </c>
      <c r="E61" s="173"/>
      <c r="F61" s="174" t="s">
        <v>55</v>
      </c>
      <c r="G61" s="172" t="s">
        <v>54</v>
      </c>
      <c r="H61" s="173"/>
      <c r="I61" s="173"/>
      <c r="J61" s="175" t="s">
        <v>55</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56</v>
      </c>
      <c r="E65" s="176"/>
      <c r="F65" s="176"/>
      <c r="G65" s="170" t="s">
        <v>57</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54</v>
      </c>
      <c r="E76" s="173"/>
      <c r="F76" s="174" t="s">
        <v>55</v>
      </c>
      <c r="G76" s="172" t="s">
        <v>54</v>
      </c>
      <c r="H76" s="173"/>
      <c r="I76" s="173"/>
      <c r="J76" s="175" t="s">
        <v>55</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192</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úseku Nejdek - Nové Hamry</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186</v>
      </c>
      <c r="D86" s="19"/>
      <c r="E86" s="19"/>
      <c r="F86" s="19"/>
      <c r="G86" s="19"/>
      <c r="H86" s="19"/>
      <c r="I86" s="19"/>
      <c r="J86" s="19"/>
      <c r="K86" s="19"/>
      <c r="L86" s="17"/>
    </row>
    <row r="87" s="1" customFormat="1" ht="16.5" customHeight="1">
      <c r="B87" s="18"/>
      <c r="C87" s="19"/>
      <c r="D87" s="19"/>
      <c r="E87" s="181" t="s">
        <v>1024</v>
      </c>
      <c r="F87" s="19"/>
      <c r="G87" s="19"/>
      <c r="H87" s="19"/>
      <c r="I87" s="19"/>
      <c r="J87" s="19"/>
      <c r="K87" s="19"/>
      <c r="L87" s="17"/>
    </row>
    <row r="88" s="1" customFormat="1" ht="12" customHeight="1">
      <c r="B88" s="18"/>
      <c r="C88" s="29" t="s">
        <v>188</v>
      </c>
      <c r="D88" s="19"/>
      <c r="E88" s="19"/>
      <c r="F88" s="19"/>
      <c r="G88" s="19"/>
      <c r="H88" s="19"/>
      <c r="I88" s="19"/>
      <c r="J88" s="19"/>
      <c r="K88" s="19"/>
      <c r="L88" s="17"/>
    </row>
    <row r="89" s="2" customFormat="1" ht="16.5" customHeight="1">
      <c r="A89" s="35"/>
      <c r="B89" s="36"/>
      <c r="C89" s="37"/>
      <c r="D89" s="37"/>
      <c r="E89" s="182" t="s">
        <v>1025</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190</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A.3.1.1 - Oprava propustku v km 19,880</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26. 9. 2022</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Správa železnic, státní organizace</v>
      </c>
      <c r="G95" s="37"/>
      <c r="H95" s="37"/>
      <c r="I95" s="29" t="s">
        <v>32</v>
      </c>
      <c r="J95" s="33" t="str">
        <f>E25</f>
        <v>Progi spol. s r.o.</v>
      </c>
      <c r="K95" s="37"/>
      <c r="L95" s="60"/>
      <c r="S95" s="35"/>
      <c r="T95" s="35"/>
      <c r="U95" s="35"/>
      <c r="V95" s="35"/>
      <c r="W95" s="35"/>
      <c r="X95" s="35"/>
      <c r="Y95" s="35"/>
      <c r="Z95" s="35"/>
      <c r="AA95" s="35"/>
      <c r="AB95" s="35"/>
      <c r="AC95" s="35"/>
      <c r="AD95" s="35"/>
      <c r="AE95" s="35"/>
    </row>
    <row r="96" s="2" customFormat="1" ht="15.15" customHeight="1">
      <c r="A96" s="35"/>
      <c r="B96" s="36"/>
      <c r="C96" s="29" t="s">
        <v>30</v>
      </c>
      <c r="D96" s="37"/>
      <c r="E96" s="37"/>
      <c r="F96" s="24" t="str">
        <f>IF(E22="","",E22)</f>
        <v>Vyplň údaj</v>
      </c>
      <c r="G96" s="37"/>
      <c r="H96" s="37"/>
      <c r="I96" s="29" t="s">
        <v>36</v>
      </c>
      <c r="J96" s="33" t="str">
        <f>E28</f>
        <v>Pavlína Liprtová</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193</v>
      </c>
      <c r="D98" s="184"/>
      <c r="E98" s="184"/>
      <c r="F98" s="184"/>
      <c r="G98" s="184"/>
      <c r="H98" s="184"/>
      <c r="I98" s="184"/>
      <c r="J98" s="185" t="s">
        <v>194</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195</v>
      </c>
      <c r="D100" s="37"/>
      <c r="E100" s="37"/>
      <c r="F100" s="37"/>
      <c r="G100" s="37"/>
      <c r="H100" s="37"/>
      <c r="I100" s="37"/>
      <c r="J100" s="107">
        <f>J134</f>
        <v>0</v>
      </c>
      <c r="K100" s="37"/>
      <c r="L100" s="60"/>
      <c r="S100" s="35"/>
      <c r="T100" s="35"/>
      <c r="U100" s="35"/>
      <c r="V100" s="35"/>
      <c r="W100" s="35"/>
      <c r="X100" s="35"/>
      <c r="Y100" s="35"/>
      <c r="Z100" s="35"/>
      <c r="AA100" s="35"/>
      <c r="AB100" s="35"/>
      <c r="AC100" s="35"/>
      <c r="AD100" s="35"/>
      <c r="AE100" s="35"/>
      <c r="AU100" s="14" t="s">
        <v>196</v>
      </c>
    </row>
    <row r="101" s="9" customFormat="1" ht="24.96" customHeight="1">
      <c r="A101" s="9"/>
      <c r="B101" s="187"/>
      <c r="C101" s="188"/>
      <c r="D101" s="189" t="s">
        <v>197</v>
      </c>
      <c r="E101" s="190"/>
      <c r="F101" s="190"/>
      <c r="G101" s="190"/>
      <c r="H101" s="190"/>
      <c r="I101" s="190"/>
      <c r="J101" s="191">
        <f>J135</f>
        <v>0</v>
      </c>
      <c r="K101" s="188"/>
      <c r="L101" s="192"/>
      <c r="S101" s="9"/>
      <c r="T101" s="9"/>
      <c r="U101" s="9"/>
      <c r="V101" s="9"/>
      <c r="W101" s="9"/>
      <c r="X101" s="9"/>
      <c r="Y101" s="9"/>
      <c r="Z101" s="9"/>
      <c r="AA101" s="9"/>
      <c r="AB101" s="9"/>
      <c r="AC101" s="9"/>
      <c r="AD101" s="9"/>
      <c r="AE101" s="9"/>
    </row>
    <row r="102" s="10" customFormat="1" ht="19.92" customHeight="1">
      <c r="A102" s="10"/>
      <c r="B102" s="193"/>
      <c r="C102" s="129"/>
      <c r="D102" s="194" t="s">
        <v>1027</v>
      </c>
      <c r="E102" s="195"/>
      <c r="F102" s="195"/>
      <c r="G102" s="195"/>
      <c r="H102" s="195"/>
      <c r="I102" s="195"/>
      <c r="J102" s="196">
        <f>J136</f>
        <v>0</v>
      </c>
      <c r="K102" s="129"/>
      <c r="L102" s="197"/>
      <c r="S102" s="10"/>
      <c r="T102" s="10"/>
      <c r="U102" s="10"/>
      <c r="V102" s="10"/>
      <c r="W102" s="10"/>
      <c r="X102" s="10"/>
      <c r="Y102" s="10"/>
      <c r="Z102" s="10"/>
      <c r="AA102" s="10"/>
      <c r="AB102" s="10"/>
      <c r="AC102" s="10"/>
      <c r="AD102" s="10"/>
      <c r="AE102" s="10"/>
    </row>
    <row r="103" s="10" customFormat="1" ht="19.92" customHeight="1">
      <c r="A103" s="10"/>
      <c r="B103" s="193"/>
      <c r="C103" s="129"/>
      <c r="D103" s="194" t="s">
        <v>634</v>
      </c>
      <c r="E103" s="195"/>
      <c r="F103" s="195"/>
      <c r="G103" s="195"/>
      <c r="H103" s="195"/>
      <c r="I103" s="195"/>
      <c r="J103" s="196">
        <f>J152</f>
        <v>0</v>
      </c>
      <c r="K103" s="129"/>
      <c r="L103" s="197"/>
      <c r="S103" s="10"/>
      <c r="T103" s="10"/>
      <c r="U103" s="10"/>
      <c r="V103" s="10"/>
      <c r="W103" s="10"/>
      <c r="X103" s="10"/>
      <c r="Y103" s="10"/>
      <c r="Z103" s="10"/>
      <c r="AA103" s="10"/>
      <c r="AB103" s="10"/>
      <c r="AC103" s="10"/>
      <c r="AD103" s="10"/>
      <c r="AE103" s="10"/>
    </row>
    <row r="104" s="10" customFormat="1" ht="19.92" customHeight="1">
      <c r="A104" s="10"/>
      <c r="B104" s="193"/>
      <c r="C104" s="129"/>
      <c r="D104" s="194" t="s">
        <v>1028</v>
      </c>
      <c r="E104" s="195"/>
      <c r="F104" s="195"/>
      <c r="G104" s="195"/>
      <c r="H104" s="195"/>
      <c r="I104" s="195"/>
      <c r="J104" s="196">
        <f>J163</f>
        <v>0</v>
      </c>
      <c r="K104" s="129"/>
      <c r="L104" s="197"/>
      <c r="S104" s="10"/>
      <c r="T104" s="10"/>
      <c r="U104" s="10"/>
      <c r="V104" s="10"/>
      <c r="W104" s="10"/>
      <c r="X104" s="10"/>
      <c r="Y104" s="10"/>
      <c r="Z104" s="10"/>
      <c r="AA104" s="10"/>
      <c r="AB104" s="10"/>
      <c r="AC104" s="10"/>
      <c r="AD104" s="10"/>
      <c r="AE104" s="10"/>
    </row>
    <row r="105" s="10" customFormat="1" ht="19.92" customHeight="1">
      <c r="A105" s="10"/>
      <c r="B105" s="193"/>
      <c r="C105" s="129"/>
      <c r="D105" s="194" t="s">
        <v>1029</v>
      </c>
      <c r="E105" s="195"/>
      <c r="F105" s="195"/>
      <c r="G105" s="195"/>
      <c r="H105" s="195"/>
      <c r="I105" s="195"/>
      <c r="J105" s="196">
        <f>J169</f>
        <v>0</v>
      </c>
      <c r="K105" s="129"/>
      <c r="L105" s="197"/>
      <c r="S105" s="10"/>
      <c r="T105" s="10"/>
      <c r="U105" s="10"/>
      <c r="V105" s="10"/>
      <c r="W105" s="10"/>
      <c r="X105" s="10"/>
      <c r="Y105" s="10"/>
      <c r="Z105" s="10"/>
      <c r="AA105" s="10"/>
      <c r="AB105" s="10"/>
      <c r="AC105" s="10"/>
      <c r="AD105" s="10"/>
      <c r="AE105" s="10"/>
    </row>
    <row r="106" s="10" customFormat="1" ht="19.92" customHeight="1">
      <c r="A106" s="10"/>
      <c r="B106" s="193"/>
      <c r="C106" s="129"/>
      <c r="D106" s="194" t="s">
        <v>1030</v>
      </c>
      <c r="E106" s="195"/>
      <c r="F106" s="195"/>
      <c r="G106" s="195"/>
      <c r="H106" s="195"/>
      <c r="I106" s="195"/>
      <c r="J106" s="196">
        <f>J174</f>
        <v>0</v>
      </c>
      <c r="K106" s="129"/>
      <c r="L106" s="197"/>
      <c r="S106" s="10"/>
      <c r="T106" s="10"/>
      <c r="U106" s="10"/>
      <c r="V106" s="10"/>
      <c r="W106" s="10"/>
      <c r="X106" s="10"/>
      <c r="Y106" s="10"/>
      <c r="Z106" s="10"/>
      <c r="AA106" s="10"/>
      <c r="AB106" s="10"/>
      <c r="AC106" s="10"/>
      <c r="AD106" s="10"/>
      <c r="AE106" s="10"/>
    </row>
    <row r="107" s="10" customFormat="1" ht="19.92" customHeight="1">
      <c r="A107" s="10"/>
      <c r="B107" s="193"/>
      <c r="C107" s="129"/>
      <c r="D107" s="194" t="s">
        <v>1031</v>
      </c>
      <c r="E107" s="195"/>
      <c r="F107" s="195"/>
      <c r="G107" s="195"/>
      <c r="H107" s="195"/>
      <c r="I107" s="195"/>
      <c r="J107" s="196">
        <f>J183</f>
        <v>0</v>
      </c>
      <c r="K107" s="129"/>
      <c r="L107" s="197"/>
      <c r="S107" s="10"/>
      <c r="T107" s="10"/>
      <c r="U107" s="10"/>
      <c r="V107" s="10"/>
      <c r="W107" s="10"/>
      <c r="X107" s="10"/>
      <c r="Y107" s="10"/>
      <c r="Z107" s="10"/>
      <c r="AA107" s="10"/>
      <c r="AB107" s="10"/>
      <c r="AC107" s="10"/>
      <c r="AD107" s="10"/>
      <c r="AE107" s="10"/>
    </row>
    <row r="108" s="10" customFormat="1" ht="19.92" customHeight="1">
      <c r="A108" s="10"/>
      <c r="B108" s="193"/>
      <c r="C108" s="129"/>
      <c r="D108" s="194" t="s">
        <v>1032</v>
      </c>
      <c r="E108" s="195"/>
      <c r="F108" s="195"/>
      <c r="G108" s="195"/>
      <c r="H108" s="195"/>
      <c r="I108" s="195"/>
      <c r="J108" s="196">
        <f>J190</f>
        <v>0</v>
      </c>
      <c r="K108" s="129"/>
      <c r="L108" s="197"/>
      <c r="S108" s="10"/>
      <c r="T108" s="10"/>
      <c r="U108" s="10"/>
      <c r="V108" s="10"/>
      <c r="W108" s="10"/>
      <c r="X108" s="10"/>
      <c r="Y108" s="10"/>
      <c r="Z108" s="10"/>
      <c r="AA108" s="10"/>
      <c r="AB108" s="10"/>
      <c r="AC108" s="10"/>
      <c r="AD108" s="10"/>
      <c r="AE108" s="10"/>
    </row>
    <row r="109" s="9" customFormat="1" ht="24.96" customHeight="1">
      <c r="A109" s="9"/>
      <c r="B109" s="187"/>
      <c r="C109" s="188"/>
      <c r="D109" s="189" t="s">
        <v>1033</v>
      </c>
      <c r="E109" s="190"/>
      <c r="F109" s="190"/>
      <c r="G109" s="190"/>
      <c r="H109" s="190"/>
      <c r="I109" s="190"/>
      <c r="J109" s="191">
        <f>J193</f>
        <v>0</v>
      </c>
      <c r="K109" s="188"/>
      <c r="L109" s="192"/>
      <c r="S109" s="9"/>
      <c r="T109" s="9"/>
      <c r="U109" s="9"/>
      <c r="V109" s="9"/>
      <c r="W109" s="9"/>
      <c r="X109" s="9"/>
      <c r="Y109" s="9"/>
      <c r="Z109" s="9"/>
      <c r="AA109" s="9"/>
      <c r="AB109" s="9"/>
      <c r="AC109" s="9"/>
      <c r="AD109" s="9"/>
      <c r="AE109" s="9"/>
    </row>
    <row r="110" s="10" customFormat="1" ht="19.92" customHeight="1">
      <c r="A110" s="10"/>
      <c r="B110" s="193"/>
      <c r="C110" s="129"/>
      <c r="D110" s="194" t="s">
        <v>1034</v>
      </c>
      <c r="E110" s="195"/>
      <c r="F110" s="195"/>
      <c r="G110" s="195"/>
      <c r="H110" s="195"/>
      <c r="I110" s="195"/>
      <c r="J110" s="196">
        <f>J194</f>
        <v>0</v>
      </c>
      <c r="K110" s="129"/>
      <c r="L110" s="197"/>
      <c r="S110" s="10"/>
      <c r="T110" s="10"/>
      <c r="U110" s="10"/>
      <c r="V110" s="10"/>
      <c r="W110" s="10"/>
      <c r="X110" s="10"/>
      <c r="Y110" s="10"/>
      <c r="Z110" s="10"/>
      <c r="AA110" s="10"/>
      <c r="AB110" s="10"/>
      <c r="AC110" s="10"/>
      <c r="AD110" s="10"/>
      <c r="AE110" s="10"/>
    </row>
    <row r="111" s="2" customFormat="1" ht="21.84"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6.96" customHeight="1">
      <c r="A112" s="35"/>
      <c r="B112" s="63"/>
      <c r="C112" s="64"/>
      <c r="D112" s="64"/>
      <c r="E112" s="64"/>
      <c r="F112" s="64"/>
      <c r="G112" s="64"/>
      <c r="H112" s="64"/>
      <c r="I112" s="64"/>
      <c r="J112" s="64"/>
      <c r="K112" s="64"/>
      <c r="L112" s="60"/>
      <c r="S112" s="35"/>
      <c r="T112" s="35"/>
      <c r="U112" s="35"/>
      <c r="V112" s="35"/>
      <c r="W112" s="35"/>
      <c r="X112" s="35"/>
      <c r="Y112" s="35"/>
      <c r="Z112" s="35"/>
      <c r="AA112" s="35"/>
      <c r="AB112" s="35"/>
      <c r="AC112" s="35"/>
      <c r="AD112" s="35"/>
      <c r="AE112" s="35"/>
    </row>
    <row r="116" s="2" customFormat="1" ht="6.96" customHeight="1">
      <c r="A116" s="35"/>
      <c r="B116" s="65"/>
      <c r="C116" s="66"/>
      <c r="D116" s="66"/>
      <c r="E116" s="66"/>
      <c r="F116" s="66"/>
      <c r="G116" s="66"/>
      <c r="H116" s="66"/>
      <c r="I116" s="66"/>
      <c r="J116" s="66"/>
      <c r="K116" s="66"/>
      <c r="L116" s="60"/>
      <c r="S116" s="35"/>
      <c r="T116" s="35"/>
      <c r="U116" s="35"/>
      <c r="V116" s="35"/>
      <c r="W116" s="35"/>
      <c r="X116" s="35"/>
      <c r="Y116" s="35"/>
      <c r="Z116" s="35"/>
      <c r="AA116" s="35"/>
      <c r="AB116" s="35"/>
      <c r="AC116" s="35"/>
      <c r="AD116" s="35"/>
      <c r="AE116" s="35"/>
    </row>
    <row r="117" s="2" customFormat="1" ht="24.96" customHeight="1">
      <c r="A117" s="35"/>
      <c r="B117" s="36"/>
      <c r="C117" s="20" t="s">
        <v>200</v>
      </c>
      <c r="D117" s="37"/>
      <c r="E117" s="37"/>
      <c r="F117" s="37"/>
      <c r="G117" s="37"/>
      <c r="H117" s="37"/>
      <c r="I117" s="37"/>
      <c r="J117" s="37"/>
      <c r="K117" s="37"/>
      <c r="L117" s="60"/>
      <c r="S117" s="35"/>
      <c r="T117" s="35"/>
      <c r="U117" s="35"/>
      <c r="V117" s="35"/>
      <c r="W117" s="35"/>
      <c r="X117" s="35"/>
      <c r="Y117" s="35"/>
      <c r="Z117" s="35"/>
      <c r="AA117" s="35"/>
      <c r="AB117" s="35"/>
      <c r="AC117" s="35"/>
      <c r="AD117" s="35"/>
      <c r="AE117" s="35"/>
    </row>
    <row r="118" s="2" customFormat="1" ht="6.96"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12" customHeight="1">
      <c r="A119" s="35"/>
      <c r="B119" s="36"/>
      <c r="C119" s="29" t="s">
        <v>16</v>
      </c>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2" customFormat="1" ht="16.5" customHeight="1">
      <c r="A120" s="35"/>
      <c r="B120" s="36"/>
      <c r="C120" s="37"/>
      <c r="D120" s="37"/>
      <c r="E120" s="181" t="str">
        <f>E7</f>
        <v>Oprava úseku Nejdek - Nové Hamry</v>
      </c>
      <c r="F120" s="29"/>
      <c r="G120" s="29"/>
      <c r="H120" s="29"/>
      <c r="I120" s="37"/>
      <c r="J120" s="37"/>
      <c r="K120" s="37"/>
      <c r="L120" s="60"/>
      <c r="S120" s="35"/>
      <c r="T120" s="35"/>
      <c r="U120" s="35"/>
      <c r="V120" s="35"/>
      <c r="W120" s="35"/>
      <c r="X120" s="35"/>
      <c r="Y120" s="35"/>
      <c r="Z120" s="35"/>
      <c r="AA120" s="35"/>
      <c r="AB120" s="35"/>
      <c r="AC120" s="35"/>
      <c r="AD120" s="35"/>
      <c r="AE120" s="35"/>
    </row>
    <row r="121" s="1" customFormat="1" ht="12" customHeight="1">
      <c r="B121" s="18"/>
      <c r="C121" s="29" t="s">
        <v>186</v>
      </c>
      <c r="D121" s="19"/>
      <c r="E121" s="19"/>
      <c r="F121" s="19"/>
      <c r="G121" s="19"/>
      <c r="H121" s="19"/>
      <c r="I121" s="19"/>
      <c r="J121" s="19"/>
      <c r="K121" s="19"/>
      <c r="L121" s="17"/>
    </row>
    <row r="122" s="1" customFormat="1" ht="16.5" customHeight="1">
      <c r="B122" s="18"/>
      <c r="C122" s="19"/>
      <c r="D122" s="19"/>
      <c r="E122" s="181" t="s">
        <v>1024</v>
      </c>
      <c r="F122" s="19"/>
      <c r="G122" s="19"/>
      <c r="H122" s="19"/>
      <c r="I122" s="19"/>
      <c r="J122" s="19"/>
      <c r="K122" s="19"/>
      <c r="L122" s="17"/>
    </row>
    <row r="123" s="1" customFormat="1" ht="12" customHeight="1">
      <c r="B123" s="18"/>
      <c r="C123" s="29" t="s">
        <v>188</v>
      </c>
      <c r="D123" s="19"/>
      <c r="E123" s="19"/>
      <c r="F123" s="19"/>
      <c r="G123" s="19"/>
      <c r="H123" s="19"/>
      <c r="I123" s="19"/>
      <c r="J123" s="19"/>
      <c r="K123" s="19"/>
      <c r="L123" s="17"/>
    </row>
    <row r="124" s="2" customFormat="1" ht="16.5" customHeight="1">
      <c r="A124" s="35"/>
      <c r="B124" s="36"/>
      <c r="C124" s="37"/>
      <c r="D124" s="37"/>
      <c r="E124" s="182" t="s">
        <v>1025</v>
      </c>
      <c r="F124" s="37"/>
      <c r="G124" s="37"/>
      <c r="H124" s="37"/>
      <c r="I124" s="37"/>
      <c r="J124" s="37"/>
      <c r="K124" s="37"/>
      <c r="L124" s="60"/>
      <c r="S124" s="35"/>
      <c r="T124" s="35"/>
      <c r="U124" s="35"/>
      <c r="V124" s="35"/>
      <c r="W124" s="35"/>
      <c r="X124" s="35"/>
      <c r="Y124" s="35"/>
      <c r="Z124" s="35"/>
      <c r="AA124" s="35"/>
      <c r="AB124" s="35"/>
      <c r="AC124" s="35"/>
      <c r="AD124" s="35"/>
      <c r="AE124" s="35"/>
    </row>
    <row r="125" s="2" customFormat="1" ht="12" customHeight="1">
      <c r="A125" s="35"/>
      <c r="B125" s="36"/>
      <c r="C125" s="29" t="s">
        <v>190</v>
      </c>
      <c r="D125" s="37"/>
      <c r="E125" s="37"/>
      <c r="F125" s="37"/>
      <c r="G125" s="37"/>
      <c r="H125" s="37"/>
      <c r="I125" s="37"/>
      <c r="J125" s="37"/>
      <c r="K125" s="37"/>
      <c r="L125" s="60"/>
      <c r="S125" s="35"/>
      <c r="T125" s="35"/>
      <c r="U125" s="35"/>
      <c r="V125" s="35"/>
      <c r="W125" s="35"/>
      <c r="X125" s="35"/>
      <c r="Y125" s="35"/>
      <c r="Z125" s="35"/>
      <c r="AA125" s="35"/>
      <c r="AB125" s="35"/>
      <c r="AC125" s="35"/>
      <c r="AD125" s="35"/>
      <c r="AE125" s="35"/>
    </row>
    <row r="126" s="2" customFormat="1" ht="16.5" customHeight="1">
      <c r="A126" s="35"/>
      <c r="B126" s="36"/>
      <c r="C126" s="37"/>
      <c r="D126" s="37"/>
      <c r="E126" s="73" t="str">
        <f>E13</f>
        <v>A.3.1.1 - Oprava propustku v km 19,880</v>
      </c>
      <c r="F126" s="37"/>
      <c r="G126" s="37"/>
      <c r="H126" s="37"/>
      <c r="I126" s="37"/>
      <c r="J126" s="37"/>
      <c r="K126" s="37"/>
      <c r="L126" s="60"/>
      <c r="S126" s="35"/>
      <c r="T126" s="35"/>
      <c r="U126" s="35"/>
      <c r="V126" s="35"/>
      <c r="W126" s="35"/>
      <c r="X126" s="35"/>
      <c r="Y126" s="35"/>
      <c r="Z126" s="35"/>
      <c r="AA126" s="35"/>
      <c r="AB126" s="35"/>
      <c r="AC126" s="35"/>
      <c r="AD126" s="35"/>
      <c r="AE126" s="35"/>
    </row>
    <row r="127" s="2" customFormat="1" ht="6.96" customHeight="1">
      <c r="A127" s="35"/>
      <c r="B127" s="36"/>
      <c r="C127" s="37"/>
      <c r="D127" s="37"/>
      <c r="E127" s="37"/>
      <c r="F127" s="37"/>
      <c r="G127" s="37"/>
      <c r="H127" s="37"/>
      <c r="I127" s="37"/>
      <c r="J127" s="37"/>
      <c r="K127" s="37"/>
      <c r="L127" s="60"/>
      <c r="S127" s="35"/>
      <c r="T127" s="35"/>
      <c r="U127" s="35"/>
      <c r="V127" s="35"/>
      <c r="W127" s="35"/>
      <c r="X127" s="35"/>
      <c r="Y127" s="35"/>
      <c r="Z127" s="35"/>
      <c r="AA127" s="35"/>
      <c r="AB127" s="35"/>
      <c r="AC127" s="35"/>
      <c r="AD127" s="35"/>
      <c r="AE127" s="35"/>
    </row>
    <row r="128" s="2" customFormat="1" ht="12" customHeight="1">
      <c r="A128" s="35"/>
      <c r="B128" s="36"/>
      <c r="C128" s="29" t="s">
        <v>20</v>
      </c>
      <c r="D128" s="37"/>
      <c r="E128" s="37"/>
      <c r="F128" s="24" t="str">
        <f>F16</f>
        <v xml:space="preserve"> </v>
      </c>
      <c r="G128" s="37"/>
      <c r="H128" s="37"/>
      <c r="I128" s="29" t="s">
        <v>22</v>
      </c>
      <c r="J128" s="76" t="str">
        <f>IF(J16="","",J16)</f>
        <v>26. 9. 2022</v>
      </c>
      <c r="K128" s="37"/>
      <c r="L128" s="60"/>
      <c r="S128" s="35"/>
      <c r="T128" s="35"/>
      <c r="U128" s="35"/>
      <c r="V128" s="35"/>
      <c r="W128" s="35"/>
      <c r="X128" s="35"/>
      <c r="Y128" s="35"/>
      <c r="Z128" s="35"/>
      <c r="AA128" s="35"/>
      <c r="AB128" s="35"/>
      <c r="AC128" s="35"/>
      <c r="AD128" s="35"/>
      <c r="AE128" s="35"/>
    </row>
    <row r="129" s="2" customFormat="1" ht="6.96" customHeight="1">
      <c r="A129" s="35"/>
      <c r="B129" s="36"/>
      <c r="C129" s="37"/>
      <c r="D129" s="37"/>
      <c r="E129" s="37"/>
      <c r="F129" s="37"/>
      <c r="G129" s="37"/>
      <c r="H129" s="37"/>
      <c r="I129" s="37"/>
      <c r="J129" s="37"/>
      <c r="K129" s="37"/>
      <c r="L129" s="60"/>
      <c r="S129" s="35"/>
      <c r="T129" s="35"/>
      <c r="U129" s="35"/>
      <c r="V129" s="35"/>
      <c r="W129" s="35"/>
      <c r="X129" s="35"/>
      <c r="Y129" s="35"/>
      <c r="Z129" s="35"/>
      <c r="AA129" s="35"/>
      <c r="AB129" s="35"/>
      <c r="AC129" s="35"/>
      <c r="AD129" s="35"/>
      <c r="AE129" s="35"/>
    </row>
    <row r="130" s="2" customFormat="1" ht="15.15" customHeight="1">
      <c r="A130" s="35"/>
      <c r="B130" s="36"/>
      <c r="C130" s="29" t="s">
        <v>24</v>
      </c>
      <c r="D130" s="37"/>
      <c r="E130" s="37"/>
      <c r="F130" s="24" t="str">
        <f>E19</f>
        <v>Správa železnic, státní organizace</v>
      </c>
      <c r="G130" s="37"/>
      <c r="H130" s="37"/>
      <c r="I130" s="29" t="s">
        <v>32</v>
      </c>
      <c r="J130" s="33" t="str">
        <f>E25</f>
        <v>Progi spol. s r.o.</v>
      </c>
      <c r="K130" s="37"/>
      <c r="L130" s="60"/>
      <c r="S130" s="35"/>
      <c r="T130" s="35"/>
      <c r="U130" s="35"/>
      <c r="V130" s="35"/>
      <c r="W130" s="35"/>
      <c r="X130" s="35"/>
      <c r="Y130" s="35"/>
      <c r="Z130" s="35"/>
      <c r="AA130" s="35"/>
      <c r="AB130" s="35"/>
      <c r="AC130" s="35"/>
      <c r="AD130" s="35"/>
      <c r="AE130" s="35"/>
    </row>
    <row r="131" s="2" customFormat="1" ht="15.15" customHeight="1">
      <c r="A131" s="35"/>
      <c r="B131" s="36"/>
      <c r="C131" s="29" t="s">
        <v>30</v>
      </c>
      <c r="D131" s="37"/>
      <c r="E131" s="37"/>
      <c r="F131" s="24" t="str">
        <f>IF(E22="","",E22)</f>
        <v>Vyplň údaj</v>
      </c>
      <c r="G131" s="37"/>
      <c r="H131" s="37"/>
      <c r="I131" s="29" t="s">
        <v>36</v>
      </c>
      <c r="J131" s="33" t="str">
        <f>E28</f>
        <v>Pavlína Liprtová</v>
      </c>
      <c r="K131" s="37"/>
      <c r="L131" s="60"/>
      <c r="S131" s="35"/>
      <c r="T131" s="35"/>
      <c r="U131" s="35"/>
      <c r="V131" s="35"/>
      <c r="W131" s="35"/>
      <c r="X131" s="35"/>
      <c r="Y131" s="35"/>
      <c r="Z131" s="35"/>
      <c r="AA131" s="35"/>
      <c r="AB131" s="35"/>
      <c r="AC131" s="35"/>
      <c r="AD131" s="35"/>
      <c r="AE131" s="35"/>
    </row>
    <row r="132" s="2" customFormat="1" ht="10.32" customHeight="1">
      <c r="A132" s="35"/>
      <c r="B132" s="36"/>
      <c r="C132" s="37"/>
      <c r="D132" s="37"/>
      <c r="E132" s="37"/>
      <c r="F132" s="37"/>
      <c r="G132" s="37"/>
      <c r="H132" s="37"/>
      <c r="I132" s="37"/>
      <c r="J132" s="37"/>
      <c r="K132" s="37"/>
      <c r="L132" s="60"/>
      <c r="S132" s="35"/>
      <c r="T132" s="35"/>
      <c r="U132" s="35"/>
      <c r="V132" s="35"/>
      <c r="W132" s="35"/>
      <c r="X132" s="35"/>
      <c r="Y132" s="35"/>
      <c r="Z132" s="35"/>
      <c r="AA132" s="35"/>
      <c r="AB132" s="35"/>
      <c r="AC132" s="35"/>
      <c r="AD132" s="35"/>
      <c r="AE132" s="35"/>
    </row>
    <row r="133" s="11" customFormat="1" ht="29.28" customHeight="1">
      <c r="A133" s="198"/>
      <c r="B133" s="199"/>
      <c r="C133" s="200" t="s">
        <v>201</v>
      </c>
      <c r="D133" s="201" t="s">
        <v>64</v>
      </c>
      <c r="E133" s="201" t="s">
        <v>60</v>
      </c>
      <c r="F133" s="201" t="s">
        <v>61</v>
      </c>
      <c r="G133" s="201" t="s">
        <v>202</v>
      </c>
      <c r="H133" s="201" t="s">
        <v>203</v>
      </c>
      <c r="I133" s="201" t="s">
        <v>204</v>
      </c>
      <c r="J133" s="202" t="s">
        <v>194</v>
      </c>
      <c r="K133" s="203" t="s">
        <v>205</v>
      </c>
      <c r="L133" s="204"/>
      <c r="M133" s="97" t="s">
        <v>1</v>
      </c>
      <c r="N133" s="98" t="s">
        <v>43</v>
      </c>
      <c r="O133" s="98" t="s">
        <v>206</v>
      </c>
      <c r="P133" s="98" t="s">
        <v>207</v>
      </c>
      <c r="Q133" s="98" t="s">
        <v>208</v>
      </c>
      <c r="R133" s="98" t="s">
        <v>209</v>
      </c>
      <c r="S133" s="98" t="s">
        <v>210</v>
      </c>
      <c r="T133" s="99" t="s">
        <v>211</v>
      </c>
      <c r="U133" s="198"/>
      <c r="V133" s="198"/>
      <c r="W133" s="198"/>
      <c r="X133" s="198"/>
      <c r="Y133" s="198"/>
      <c r="Z133" s="198"/>
      <c r="AA133" s="198"/>
      <c r="AB133" s="198"/>
      <c r="AC133" s="198"/>
      <c r="AD133" s="198"/>
      <c r="AE133" s="198"/>
    </row>
    <row r="134" s="2" customFormat="1" ht="22.8" customHeight="1">
      <c r="A134" s="35"/>
      <c r="B134" s="36"/>
      <c r="C134" s="104" t="s">
        <v>212</v>
      </c>
      <c r="D134" s="37"/>
      <c r="E134" s="37"/>
      <c r="F134" s="37"/>
      <c r="G134" s="37"/>
      <c r="H134" s="37"/>
      <c r="I134" s="37"/>
      <c r="J134" s="205">
        <f>BK134</f>
        <v>0</v>
      </c>
      <c r="K134" s="37"/>
      <c r="L134" s="41"/>
      <c r="M134" s="100"/>
      <c r="N134" s="206"/>
      <c r="O134" s="101"/>
      <c r="P134" s="207">
        <f>P135+P193</f>
        <v>0</v>
      </c>
      <c r="Q134" s="101"/>
      <c r="R134" s="207">
        <f>R135+R193</f>
        <v>39.175824440000007</v>
      </c>
      <c r="S134" s="101"/>
      <c r="T134" s="208">
        <f>T135+T193</f>
        <v>16.283279999999998</v>
      </c>
      <c r="U134" s="35"/>
      <c r="V134" s="35"/>
      <c r="W134" s="35"/>
      <c r="X134" s="35"/>
      <c r="Y134" s="35"/>
      <c r="Z134" s="35"/>
      <c r="AA134" s="35"/>
      <c r="AB134" s="35"/>
      <c r="AC134" s="35"/>
      <c r="AD134" s="35"/>
      <c r="AE134" s="35"/>
      <c r="AT134" s="14" t="s">
        <v>78</v>
      </c>
      <c r="AU134" s="14" t="s">
        <v>196</v>
      </c>
      <c r="BK134" s="209">
        <f>BK135+BK193</f>
        <v>0</v>
      </c>
    </row>
    <row r="135" s="12" customFormat="1" ht="25.92" customHeight="1">
      <c r="A135" s="12"/>
      <c r="B135" s="210"/>
      <c r="C135" s="211"/>
      <c r="D135" s="212" t="s">
        <v>78</v>
      </c>
      <c r="E135" s="213" t="s">
        <v>213</v>
      </c>
      <c r="F135" s="213" t="s">
        <v>214</v>
      </c>
      <c r="G135" s="211"/>
      <c r="H135" s="211"/>
      <c r="I135" s="214"/>
      <c r="J135" s="215">
        <f>BK135</f>
        <v>0</v>
      </c>
      <c r="K135" s="211"/>
      <c r="L135" s="216"/>
      <c r="M135" s="217"/>
      <c r="N135" s="218"/>
      <c r="O135" s="218"/>
      <c r="P135" s="219">
        <f>P136+P152+P163+P169+P174+P183+P190</f>
        <v>0</v>
      </c>
      <c r="Q135" s="218"/>
      <c r="R135" s="219">
        <f>R136+R152+R163+R169+R174+R183+R190</f>
        <v>39.169824440000006</v>
      </c>
      <c r="S135" s="218"/>
      <c r="T135" s="220">
        <f>T136+T152+T163+T169+T174+T183+T190</f>
        <v>16.283279999999998</v>
      </c>
      <c r="U135" s="12"/>
      <c r="V135" s="12"/>
      <c r="W135" s="12"/>
      <c r="X135" s="12"/>
      <c r="Y135" s="12"/>
      <c r="Z135" s="12"/>
      <c r="AA135" s="12"/>
      <c r="AB135" s="12"/>
      <c r="AC135" s="12"/>
      <c r="AD135" s="12"/>
      <c r="AE135" s="12"/>
      <c r="AR135" s="221" t="s">
        <v>86</v>
      </c>
      <c r="AT135" s="222" t="s">
        <v>78</v>
      </c>
      <c r="AU135" s="222" t="s">
        <v>79</v>
      </c>
      <c r="AY135" s="221" t="s">
        <v>215</v>
      </c>
      <c r="BK135" s="223">
        <f>BK136+BK152+BK163+BK169+BK174+BK183+BK190</f>
        <v>0</v>
      </c>
    </row>
    <row r="136" s="12" customFormat="1" ht="22.8" customHeight="1">
      <c r="A136" s="12"/>
      <c r="B136" s="210"/>
      <c r="C136" s="211"/>
      <c r="D136" s="212" t="s">
        <v>78</v>
      </c>
      <c r="E136" s="224" t="s">
        <v>86</v>
      </c>
      <c r="F136" s="224" t="s">
        <v>1035</v>
      </c>
      <c r="G136" s="211"/>
      <c r="H136" s="211"/>
      <c r="I136" s="214"/>
      <c r="J136" s="225">
        <f>BK136</f>
        <v>0</v>
      </c>
      <c r="K136" s="211"/>
      <c r="L136" s="216"/>
      <c r="M136" s="217"/>
      <c r="N136" s="218"/>
      <c r="O136" s="218"/>
      <c r="P136" s="219">
        <f>SUM(P137:P151)</f>
        <v>0</v>
      </c>
      <c r="Q136" s="218"/>
      <c r="R136" s="219">
        <f>SUM(R137:R151)</f>
        <v>16.871040000000001</v>
      </c>
      <c r="S136" s="218"/>
      <c r="T136" s="220">
        <f>SUM(T137:T151)</f>
        <v>0</v>
      </c>
      <c r="U136" s="12"/>
      <c r="V136" s="12"/>
      <c r="W136" s="12"/>
      <c r="X136" s="12"/>
      <c r="Y136" s="12"/>
      <c r="Z136" s="12"/>
      <c r="AA136" s="12"/>
      <c r="AB136" s="12"/>
      <c r="AC136" s="12"/>
      <c r="AD136" s="12"/>
      <c r="AE136" s="12"/>
      <c r="AR136" s="221" t="s">
        <v>86</v>
      </c>
      <c r="AT136" s="222" t="s">
        <v>78</v>
      </c>
      <c r="AU136" s="222" t="s">
        <v>86</v>
      </c>
      <c r="AY136" s="221" t="s">
        <v>215</v>
      </c>
      <c r="BK136" s="223">
        <f>SUM(BK137:BK151)</f>
        <v>0</v>
      </c>
    </row>
    <row r="137" s="2" customFormat="1" ht="37.8" customHeight="1">
      <c r="A137" s="35"/>
      <c r="B137" s="36"/>
      <c r="C137" s="241" t="s">
        <v>86</v>
      </c>
      <c r="D137" s="241" t="s">
        <v>256</v>
      </c>
      <c r="E137" s="242" t="s">
        <v>1036</v>
      </c>
      <c r="F137" s="243" t="s">
        <v>1037</v>
      </c>
      <c r="G137" s="244" t="s">
        <v>259</v>
      </c>
      <c r="H137" s="245">
        <v>156</v>
      </c>
      <c r="I137" s="246"/>
      <c r="J137" s="247">
        <f>ROUND(I137*H137,2)</f>
        <v>0</v>
      </c>
      <c r="K137" s="248"/>
      <c r="L137" s="41"/>
      <c r="M137" s="249" t="s">
        <v>1</v>
      </c>
      <c r="N137" s="250" t="s">
        <v>44</v>
      </c>
      <c r="O137" s="88"/>
      <c r="P137" s="237">
        <f>O137*H137</f>
        <v>0</v>
      </c>
      <c r="Q137" s="237">
        <v>0</v>
      </c>
      <c r="R137" s="237">
        <f>Q137*H137</f>
        <v>0</v>
      </c>
      <c r="S137" s="237">
        <v>0</v>
      </c>
      <c r="T137" s="238">
        <f>S137*H137</f>
        <v>0</v>
      </c>
      <c r="U137" s="35"/>
      <c r="V137" s="35"/>
      <c r="W137" s="35"/>
      <c r="X137" s="35"/>
      <c r="Y137" s="35"/>
      <c r="Z137" s="35"/>
      <c r="AA137" s="35"/>
      <c r="AB137" s="35"/>
      <c r="AC137" s="35"/>
      <c r="AD137" s="35"/>
      <c r="AE137" s="35"/>
      <c r="AR137" s="239" t="s">
        <v>101</v>
      </c>
      <c r="AT137" s="239" t="s">
        <v>256</v>
      </c>
      <c r="AU137" s="239" t="s">
        <v>88</v>
      </c>
      <c r="AY137" s="14" t="s">
        <v>215</v>
      </c>
      <c r="BE137" s="240">
        <f>IF(N137="základní",J137,0)</f>
        <v>0</v>
      </c>
      <c r="BF137" s="240">
        <f>IF(N137="snížená",J137,0)</f>
        <v>0</v>
      </c>
      <c r="BG137" s="240">
        <f>IF(N137="zákl. přenesená",J137,0)</f>
        <v>0</v>
      </c>
      <c r="BH137" s="240">
        <f>IF(N137="sníž. přenesená",J137,0)</f>
        <v>0</v>
      </c>
      <c r="BI137" s="240">
        <f>IF(N137="nulová",J137,0)</f>
        <v>0</v>
      </c>
      <c r="BJ137" s="14" t="s">
        <v>86</v>
      </c>
      <c r="BK137" s="240">
        <f>ROUND(I137*H137,2)</f>
        <v>0</v>
      </c>
      <c r="BL137" s="14" t="s">
        <v>101</v>
      </c>
      <c r="BM137" s="239" t="s">
        <v>1038</v>
      </c>
    </row>
    <row r="138" s="2" customFormat="1" ht="24.15" customHeight="1">
      <c r="A138" s="35"/>
      <c r="B138" s="36"/>
      <c r="C138" s="241" t="s">
        <v>88</v>
      </c>
      <c r="D138" s="241" t="s">
        <v>256</v>
      </c>
      <c r="E138" s="242" t="s">
        <v>1039</v>
      </c>
      <c r="F138" s="243" t="s">
        <v>1040</v>
      </c>
      <c r="G138" s="244" t="s">
        <v>259</v>
      </c>
      <c r="H138" s="245">
        <v>156</v>
      </c>
      <c r="I138" s="246"/>
      <c r="J138" s="247">
        <f>ROUND(I138*H138,2)</f>
        <v>0</v>
      </c>
      <c r="K138" s="248"/>
      <c r="L138" s="41"/>
      <c r="M138" s="249" t="s">
        <v>1</v>
      </c>
      <c r="N138" s="250" t="s">
        <v>44</v>
      </c>
      <c r="O138" s="88"/>
      <c r="P138" s="237">
        <f>O138*H138</f>
        <v>0</v>
      </c>
      <c r="Q138" s="237">
        <v>0</v>
      </c>
      <c r="R138" s="237">
        <f>Q138*H138</f>
        <v>0</v>
      </c>
      <c r="S138" s="237">
        <v>0</v>
      </c>
      <c r="T138" s="238">
        <f>S138*H138</f>
        <v>0</v>
      </c>
      <c r="U138" s="35"/>
      <c r="V138" s="35"/>
      <c r="W138" s="35"/>
      <c r="X138" s="35"/>
      <c r="Y138" s="35"/>
      <c r="Z138" s="35"/>
      <c r="AA138" s="35"/>
      <c r="AB138" s="35"/>
      <c r="AC138" s="35"/>
      <c r="AD138" s="35"/>
      <c r="AE138" s="35"/>
      <c r="AR138" s="239" t="s">
        <v>101</v>
      </c>
      <c r="AT138" s="239" t="s">
        <v>256</v>
      </c>
      <c r="AU138" s="239" t="s">
        <v>88</v>
      </c>
      <c r="AY138" s="14" t="s">
        <v>215</v>
      </c>
      <c r="BE138" s="240">
        <f>IF(N138="základní",J138,0)</f>
        <v>0</v>
      </c>
      <c r="BF138" s="240">
        <f>IF(N138="snížená",J138,0)</f>
        <v>0</v>
      </c>
      <c r="BG138" s="240">
        <f>IF(N138="zákl. přenesená",J138,0)</f>
        <v>0</v>
      </c>
      <c r="BH138" s="240">
        <f>IF(N138="sníž. přenesená",J138,0)</f>
        <v>0</v>
      </c>
      <c r="BI138" s="240">
        <f>IF(N138="nulová",J138,0)</f>
        <v>0</v>
      </c>
      <c r="BJ138" s="14" t="s">
        <v>86</v>
      </c>
      <c r="BK138" s="240">
        <f>ROUND(I138*H138,2)</f>
        <v>0</v>
      </c>
      <c r="BL138" s="14" t="s">
        <v>101</v>
      </c>
      <c r="BM138" s="239" t="s">
        <v>1041</v>
      </c>
    </row>
    <row r="139" s="2" customFormat="1" ht="16.5" customHeight="1">
      <c r="A139" s="35"/>
      <c r="B139" s="36"/>
      <c r="C139" s="241" t="s">
        <v>96</v>
      </c>
      <c r="D139" s="241" t="s">
        <v>256</v>
      </c>
      <c r="E139" s="242" t="s">
        <v>1042</v>
      </c>
      <c r="F139" s="243" t="s">
        <v>1043</v>
      </c>
      <c r="G139" s="244" t="s">
        <v>221</v>
      </c>
      <c r="H139" s="245">
        <v>6</v>
      </c>
      <c r="I139" s="246"/>
      <c r="J139" s="247">
        <f>ROUND(I139*H139,2)</f>
        <v>0</v>
      </c>
      <c r="K139" s="248"/>
      <c r="L139" s="41"/>
      <c r="M139" s="249" t="s">
        <v>1</v>
      </c>
      <c r="N139" s="250" t="s">
        <v>44</v>
      </c>
      <c r="O139" s="88"/>
      <c r="P139" s="237">
        <f>O139*H139</f>
        <v>0</v>
      </c>
      <c r="Q139" s="237">
        <v>0.01004</v>
      </c>
      <c r="R139" s="237">
        <f>Q139*H139</f>
        <v>0.060240000000000002</v>
      </c>
      <c r="S139" s="237">
        <v>0</v>
      </c>
      <c r="T139" s="238">
        <f>S139*H139</f>
        <v>0</v>
      </c>
      <c r="U139" s="35"/>
      <c r="V139" s="35"/>
      <c r="W139" s="35"/>
      <c r="X139" s="35"/>
      <c r="Y139" s="35"/>
      <c r="Z139" s="35"/>
      <c r="AA139" s="35"/>
      <c r="AB139" s="35"/>
      <c r="AC139" s="35"/>
      <c r="AD139" s="35"/>
      <c r="AE139" s="35"/>
      <c r="AR139" s="239" t="s">
        <v>101</v>
      </c>
      <c r="AT139" s="239" t="s">
        <v>256</v>
      </c>
      <c r="AU139" s="239" t="s">
        <v>88</v>
      </c>
      <c r="AY139" s="14" t="s">
        <v>215</v>
      </c>
      <c r="BE139" s="240">
        <f>IF(N139="základní",J139,0)</f>
        <v>0</v>
      </c>
      <c r="BF139" s="240">
        <f>IF(N139="snížená",J139,0)</f>
        <v>0</v>
      </c>
      <c r="BG139" s="240">
        <f>IF(N139="zákl. přenesená",J139,0)</f>
        <v>0</v>
      </c>
      <c r="BH139" s="240">
        <f>IF(N139="sníž. přenesená",J139,0)</f>
        <v>0</v>
      </c>
      <c r="BI139" s="240">
        <f>IF(N139="nulová",J139,0)</f>
        <v>0</v>
      </c>
      <c r="BJ139" s="14" t="s">
        <v>86</v>
      </c>
      <c r="BK139" s="240">
        <f>ROUND(I139*H139,2)</f>
        <v>0</v>
      </c>
      <c r="BL139" s="14" t="s">
        <v>101</v>
      </c>
      <c r="BM139" s="239" t="s">
        <v>1044</v>
      </c>
    </row>
    <row r="140" s="2" customFormat="1" ht="24.15" customHeight="1">
      <c r="A140" s="35"/>
      <c r="B140" s="36"/>
      <c r="C140" s="241" t="s">
        <v>101</v>
      </c>
      <c r="D140" s="241" t="s">
        <v>256</v>
      </c>
      <c r="E140" s="242" t="s">
        <v>1045</v>
      </c>
      <c r="F140" s="243" t="s">
        <v>1046</v>
      </c>
      <c r="G140" s="244" t="s">
        <v>833</v>
      </c>
      <c r="H140" s="245">
        <v>360</v>
      </c>
      <c r="I140" s="246"/>
      <c r="J140" s="247">
        <f>ROUND(I140*H140,2)</f>
        <v>0</v>
      </c>
      <c r="K140" s="248"/>
      <c r="L140" s="41"/>
      <c r="M140" s="249" t="s">
        <v>1</v>
      </c>
      <c r="N140" s="250" t="s">
        <v>44</v>
      </c>
      <c r="O140" s="88"/>
      <c r="P140" s="237">
        <f>O140*H140</f>
        <v>0</v>
      </c>
      <c r="Q140" s="237">
        <v>3.0000000000000001E-05</v>
      </c>
      <c r="R140" s="237">
        <f>Q140*H140</f>
        <v>0.010800000000000001</v>
      </c>
      <c r="S140" s="237">
        <v>0</v>
      </c>
      <c r="T140" s="238">
        <f>S140*H140</f>
        <v>0</v>
      </c>
      <c r="U140" s="35"/>
      <c r="V140" s="35"/>
      <c r="W140" s="35"/>
      <c r="X140" s="35"/>
      <c r="Y140" s="35"/>
      <c r="Z140" s="35"/>
      <c r="AA140" s="35"/>
      <c r="AB140" s="35"/>
      <c r="AC140" s="35"/>
      <c r="AD140" s="35"/>
      <c r="AE140" s="35"/>
      <c r="AR140" s="239" t="s">
        <v>101</v>
      </c>
      <c r="AT140" s="239" t="s">
        <v>256</v>
      </c>
      <c r="AU140" s="239" t="s">
        <v>88</v>
      </c>
      <c r="AY140" s="14" t="s">
        <v>215</v>
      </c>
      <c r="BE140" s="240">
        <f>IF(N140="základní",J140,0)</f>
        <v>0</v>
      </c>
      <c r="BF140" s="240">
        <f>IF(N140="snížená",J140,0)</f>
        <v>0</v>
      </c>
      <c r="BG140" s="240">
        <f>IF(N140="zákl. přenesená",J140,0)</f>
        <v>0</v>
      </c>
      <c r="BH140" s="240">
        <f>IF(N140="sníž. přenesená",J140,0)</f>
        <v>0</v>
      </c>
      <c r="BI140" s="240">
        <f>IF(N140="nulová",J140,0)</f>
        <v>0</v>
      </c>
      <c r="BJ140" s="14" t="s">
        <v>86</v>
      </c>
      <c r="BK140" s="240">
        <f>ROUND(I140*H140,2)</f>
        <v>0</v>
      </c>
      <c r="BL140" s="14" t="s">
        <v>101</v>
      </c>
      <c r="BM140" s="239" t="s">
        <v>1047</v>
      </c>
    </row>
    <row r="141" s="2" customFormat="1" ht="24.15" customHeight="1">
      <c r="A141" s="35"/>
      <c r="B141" s="36"/>
      <c r="C141" s="241" t="s">
        <v>216</v>
      </c>
      <c r="D141" s="241" t="s">
        <v>256</v>
      </c>
      <c r="E141" s="242" t="s">
        <v>1048</v>
      </c>
      <c r="F141" s="243" t="s">
        <v>1049</v>
      </c>
      <c r="G141" s="244" t="s">
        <v>1050</v>
      </c>
      <c r="H141" s="245">
        <v>30</v>
      </c>
      <c r="I141" s="246"/>
      <c r="J141" s="247">
        <f>ROUND(I141*H141,2)</f>
        <v>0</v>
      </c>
      <c r="K141" s="248"/>
      <c r="L141" s="41"/>
      <c r="M141" s="249" t="s">
        <v>1</v>
      </c>
      <c r="N141" s="250" t="s">
        <v>44</v>
      </c>
      <c r="O141" s="88"/>
      <c r="P141" s="237">
        <f>O141*H141</f>
        <v>0</v>
      </c>
      <c r="Q141" s="237">
        <v>0</v>
      </c>
      <c r="R141" s="237">
        <f>Q141*H141</f>
        <v>0</v>
      </c>
      <c r="S141" s="237">
        <v>0</v>
      </c>
      <c r="T141" s="238">
        <f>S141*H141</f>
        <v>0</v>
      </c>
      <c r="U141" s="35"/>
      <c r="V141" s="35"/>
      <c r="W141" s="35"/>
      <c r="X141" s="35"/>
      <c r="Y141" s="35"/>
      <c r="Z141" s="35"/>
      <c r="AA141" s="35"/>
      <c r="AB141" s="35"/>
      <c r="AC141" s="35"/>
      <c r="AD141" s="35"/>
      <c r="AE141" s="35"/>
      <c r="AR141" s="239" t="s">
        <v>101</v>
      </c>
      <c r="AT141" s="239" t="s">
        <v>256</v>
      </c>
      <c r="AU141" s="239" t="s">
        <v>88</v>
      </c>
      <c r="AY141" s="14" t="s">
        <v>215</v>
      </c>
      <c r="BE141" s="240">
        <f>IF(N141="základní",J141,0)</f>
        <v>0</v>
      </c>
      <c r="BF141" s="240">
        <f>IF(N141="snížená",J141,0)</f>
        <v>0</v>
      </c>
      <c r="BG141" s="240">
        <f>IF(N141="zákl. přenesená",J141,0)</f>
        <v>0</v>
      </c>
      <c r="BH141" s="240">
        <f>IF(N141="sníž. přenesená",J141,0)</f>
        <v>0</v>
      </c>
      <c r="BI141" s="240">
        <f>IF(N141="nulová",J141,0)</f>
        <v>0</v>
      </c>
      <c r="BJ141" s="14" t="s">
        <v>86</v>
      </c>
      <c r="BK141" s="240">
        <f>ROUND(I141*H141,2)</f>
        <v>0</v>
      </c>
      <c r="BL141" s="14" t="s">
        <v>101</v>
      </c>
      <c r="BM141" s="239" t="s">
        <v>1051</v>
      </c>
    </row>
    <row r="142" s="2" customFormat="1" ht="37.8" customHeight="1">
      <c r="A142" s="35"/>
      <c r="B142" s="36"/>
      <c r="C142" s="241" t="s">
        <v>235</v>
      </c>
      <c r="D142" s="241" t="s">
        <v>256</v>
      </c>
      <c r="E142" s="242" t="s">
        <v>1052</v>
      </c>
      <c r="F142" s="243" t="s">
        <v>1053</v>
      </c>
      <c r="G142" s="244" t="s">
        <v>287</v>
      </c>
      <c r="H142" s="245">
        <v>16.800000000000001</v>
      </c>
      <c r="I142" s="246"/>
      <c r="J142" s="247">
        <f>ROUND(I142*H142,2)</f>
        <v>0</v>
      </c>
      <c r="K142" s="248"/>
      <c r="L142" s="41"/>
      <c r="M142" s="249" t="s">
        <v>1</v>
      </c>
      <c r="N142" s="250" t="s">
        <v>44</v>
      </c>
      <c r="O142" s="88"/>
      <c r="P142" s="237">
        <f>O142*H142</f>
        <v>0</v>
      </c>
      <c r="Q142" s="237">
        <v>0</v>
      </c>
      <c r="R142" s="237">
        <f>Q142*H142</f>
        <v>0</v>
      </c>
      <c r="S142" s="237">
        <v>0</v>
      </c>
      <c r="T142" s="238">
        <f>S142*H142</f>
        <v>0</v>
      </c>
      <c r="U142" s="35"/>
      <c r="V142" s="35"/>
      <c r="W142" s="35"/>
      <c r="X142" s="35"/>
      <c r="Y142" s="35"/>
      <c r="Z142" s="35"/>
      <c r="AA142" s="35"/>
      <c r="AB142" s="35"/>
      <c r="AC142" s="35"/>
      <c r="AD142" s="35"/>
      <c r="AE142" s="35"/>
      <c r="AR142" s="239" t="s">
        <v>101</v>
      </c>
      <c r="AT142" s="239" t="s">
        <v>256</v>
      </c>
      <c r="AU142" s="239" t="s">
        <v>88</v>
      </c>
      <c r="AY142" s="14" t="s">
        <v>215</v>
      </c>
      <c r="BE142" s="240">
        <f>IF(N142="základní",J142,0)</f>
        <v>0</v>
      </c>
      <c r="BF142" s="240">
        <f>IF(N142="snížená",J142,0)</f>
        <v>0</v>
      </c>
      <c r="BG142" s="240">
        <f>IF(N142="zákl. přenesená",J142,0)</f>
        <v>0</v>
      </c>
      <c r="BH142" s="240">
        <f>IF(N142="sníž. přenesená",J142,0)</f>
        <v>0</v>
      </c>
      <c r="BI142" s="240">
        <f>IF(N142="nulová",J142,0)</f>
        <v>0</v>
      </c>
      <c r="BJ142" s="14" t="s">
        <v>86</v>
      </c>
      <c r="BK142" s="240">
        <f>ROUND(I142*H142,2)</f>
        <v>0</v>
      </c>
      <c r="BL142" s="14" t="s">
        <v>101</v>
      </c>
      <c r="BM142" s="239" t="s">
        <v>1054</v>
      </c>
    </row>
    <row r="143" s="2" customFormat="1" ht="37.8" customHeight="1">
      <c r="A143" s="35"/>
      <c r="B143" s="36"/>
      <c r="C143" s="241" t="s">
        <v>239</v>
      </c>
      <c r="D143" s="241" t="s">
        <v>256</v>
      </c>
      <c r="E143" s="242" t="s">
        <v>1055</v>
      </c>
      <c r="F143" s="243" t="s">
        <v>1056</v>
      </c>
      <c r="G143" s="244" t="s">
        <v>287</v>
      </c>
      <c r="H143" s="245">
        <v>16.800000000000001</v>
      </c>
      <c r="I143" s="246"/>
      <c r="J143" s="247">
        <f>ROUND(I143*H143,2)</f>
        <v>0</v>
      </c>
      <c r="K143" s="248"/>
      <c r="L143" s="41"/>
      <c r="M143" s="249" t="s">
        <v>1</v>
      </c>
      <c r="N143" s="250" t="s">
        <v>44</v>
      </c>
      <c r="O143" s="88"/>
      <c r="P143" s="237">
        <f>O143*H143</f>
        <v>0</v>
      </c>
      <c r="Q143" s="237">
        <v>0</v>
      </c>
      <c r="R143" s="237">
        <f>Q143*H143</f>
        <v>0</v>
      </c>
      <c r="S143" s="237">
        <v>0</v>
      </c>
      <c r="T143" s="238">
        <f>S143*H143</f>
        <v>0</v>
      </c>
      <c r="U143" s="35"/>
      <c r="V143" s="35"/>
      <c r="W143" s="35"/>
      <c r="X143" s="35"/>
      <c r="Y143" s="35"/>
      <c r="Z143" s="35"/>
      <c r="AA143" s="35"/>
      <c r="AB143" s="35"/>
      <c r="AC143" s="35"/>
      <c r="AD143" s="35"/>
      <c r="AE143" s="35"/>
      <c r="AR143" s="239" t="s">
        <v>101</v>
      </c>
      <c r="AT143" s="239" t="s">
        <v>256</v>
      </c>
      <c r="AU143" s="239" t="s">
        <v>88</v>
      </c>
      <c r="AY143" s="14" t="s">
        <v>215</v>
      </c>
      <c r="BE143" s="240">
        <f>IF(N143="základní",J143,0)</f>
        <v>0</v>
      </c>
      <c r="BF143" s="240">
        <f>IF(N143="snížená",J143,0)</f>
        <v>0</v>
      </c>
      <c r="BG143" s="240">
        <f>IF(N143="zákl. přenesená",J143,0)</f>
        <v>0</v>
      </c>
      <c r="BH143" s="240">
        <f>IF(N143="sníž. přenesená",J143,0)</f>
        <v>0</v>
      </c>
      <c r="BI143" s="240">
        <f>IF(N143="nulová",J143,0)</f>
        <v>0</v>
      </c>
      <c r="BJ143" s="14" t="s">
        <v>86</v>
      </c>
      <c r="BK143" s="240">
        <f>ROUND(I143*H143,2)</f>
        <v>0</v>
      </c>
      <c r="BL143" s="14" t="s">
        <v>101</v>
      </c>
      <c r="BM143" s="239" t="s">
        <v>1057</v>
      </c>
    </row>
    <row r="144" s="2" customFormat="1" ht="33" customHeight="1">
      <c r="A144" s="35"/>
      <c r="B144" s="36"/>
      <c r="C144" s="241" t="s">
        <v>222</v>
      </c>
      <c r="D144" s="241" t="s">
        <v>256</v>
      </c>
      <c r="E144" s="242" t="s">
        <v>1058</v>
      </c>
      <c r="F144" s="243" t="s">
        <v>1059</v>
      </c>
      <c r="G144" s="244" t="s">
        <v>287</v>
      </c>
      <c r="H144" s="245">
        <v>25</v>
      </c>
      <c r="I144" s="246"/>
      <c r="J144" s="247">
        <f>ROUND(I144*H144,2)</f>
        <v>0</v>
      </c>
      <c r="K144" s="248"/>
      <c r="L144" s="41"/>
      <c r="M144" s="249" t="s">
        <v>1</v>
      </c>
      <c r="N144" s="250" t="s">
        <v>44</v>
      </c>
      <c r="O144" s="88"/>
      <c r="P144" s="237">
        <f>O144*H144</f>
        <v>0</v>
      </c>
      <c r="Q144" s="237">
        <v>0</v>
      </c>
      <c r="R144" s="237">
        <f>Q144*H144</f>
        <v>0</v>
      </c>
      <c r="S144" s="237">
        <v>0</v>
      </c>
      <c r="T144" s="238">
        <f>S144*H144</f>
        <v>0</v>
      </c>
      <c r="U144" s="35"/>
      <c r="V144" s="35"/>
      <c r="W144" s="35"/>
      <c r="X144" s="35"/>
      <c r="Y144" s="35"/>
      <c r="Z144" s="35"/>
      <c r="AA144" s="35"/>
      <c r="AB144" s="35"/>
      <c r="AC144" s="35"/>
      <c r="AD144" s="35"/>
      <c r="AE144" s="35"/>
      <c r="AR144" s="239" t="s">
        <v>101</v>
      </c>
      <c r="AT144" s="239" t="s">
        <v>256</v>
      </c>
      <c r="AU144" s="239" t="s">
        <v>88</v>
      </c>
      <c r="AY144" s="14" t="s">
        <v>215</v>
      </c>
      <c r="BE144" s="240">
        <f>IF(N144="základní",J144,0)</f>
        <v>0</v>
      </c>
      <c r="BF144" s="240">
        <f>IF(N144="snížená",J144,0)</f>
        <v>0</v>
      </c>
      <c r="BG144" s="240">
        <f>IF(N144="zákl. přenesená",J144,0)</f>
        <v>0</v>
      </c>
      <c r="BH144" s="240">
        <f>IF(N144="sníž. přenesená",J144,0)</f>
        <v>0</v>
      </c>
      <c r="BI144" s="240">
        <f>IF(N144="nulová",J144,0)</f>
        <v>0</v>
      </c>
      <c r="BJ144" s="14" t="s">
        <v>86</v>
      </c>
      <c r="BK144" s="240">
        <f>ROUND(I144*H144,2)</f>
        <v>0</v>
      </c>
      <c r="BL144" s="14" t="s">
        <v>101</v>
      </c>
      <c r="BM144" s="239" t="s">
        <v>1060</v>
      </c>
    </row>
    <row r="145" s="2" customFormat="1" ht="24.15" customHeight="1">
      <c r="A145" s="35"/>
      <c r="B145" s="36"/>
      <c r="C145" s="241" t="s">
        <v>246</v>
      </c>
      <c r="D145" s="241" t="s">
        <v>256</v>
      </c>
      <c r="E145" s="242" t="s">
        <v>1061</v>
      </c>
      <c r="F145" s="243" t="s">
        <v>1062</v>
      </c>
      <c r="G145" s="244" t="s">
        <v>249</v>
      </c>
      <c r="H145" s="245">
        <v>99.882999999999996</v>
      </c>
      <c r="I145" s="246"/>
      <c r="J145" s="247">
        <f>ROUND(I145*H145,2)</f>
        <v>0</v>
      </c>
      <c r="K145" s="248"/>
      <c r="L145" s="41"/>
      <c r="M145" s="249" t="s">
        <v>1</v>
      </c>
      <c r="N145" s="250" t="s">
        <v>44</v>
      </c>
      <c r="O145" s="88"/>
      <c r="P145" s="237">
        <f>O145*H145</f>
        <v>0</v>
      </c>
      <c r="Q145" s="237">
        <v>0</v>
      </c>
      <c r="R145" s="237">
        <f>Q145*H145</f>
        <v>0</v>
      </c>
      <c r="S145" s="237">
        <v>0</v>
      </c>
      <c r="T145" s="238">
        <f>S145*H145</f>
        <v>0</v>
      </c>
      <c r="U145" s="35"/>
      <c r="V145" s="35"/>
      <c r="W145" s="35"/>
      <c r="X145" s="35"/>
      <c r="Y145" s="35"/>
      <c r="Z145" s="35"/>
      <c r="AA145" s="35"/>
      <c r="AB145" s="35"/>
      <c r="AC145" s="35"/>
      <c r="AD145" s="35"/>
      <c r="AE145" s="35"/>
      <c r="AR145" s="239" t="s">
        <v>101</v>
      </c>
      <c r="AT145" s="239" t="s">
        <v>256</v>
      </c>
      <c r="AU145" s="239" t="s">
        <v>88</v>
      </c>
      <c r="AY145" s="14" t="s">
        <v>215</v>
      </c>
      <c r="BE145" s="240">
        <f>IF(N145="základní",J145,0)</f>
        <v>0</v>
      </c>
      <c r="BF145" s="240">
        <f>IF(N145="snížená",J145,0)</f>
        <v>0</v>
      </c>
      <c r="BG145" s="240">
        <f>IF(N145="zákl. přenesená",J145,0)</f>
        <v>0</v>
      </c>
      <c r="BH145" s="240">
        <f>IF(N145="sníž. přenesená",J145,0)</f>
        <v>0</v>
      </c>
      <c r="BI145" s="240">
        <f>IF(N145="nulová",J145,0)</f>
        <v>0</v>
      </c>
      <c r="BJ145" s="14" t="s">
        <v>86</v>
      </c>
      <c r="BK145" s="240">
        <f>ROUND(I145*H145,2)</f>
        <v>0</v>
      </c>
      <c r="BL145" s="14" t="s">
        <v>101</v>
      </c>
      <c r="BM145" s="239" t="s">
        <v>1063</v>
      </c>
    </row>
    <row r="146" s="2" customFormat="1" ht="33" customHeight="1">
      <c r="A146" s="35"/>
      <c r="B146" s="36"/>
      <c r="C146" s="241" t="s">
        <v>251</v>
      </c>
      <c r="D146" s="241" t="s">
        <v>256</v>
      </c>
      <c r="E146" s="242" t="s">
        <v>1064</v>
      </c>
      <c r="F146" s="243" t="s">
        <v>1065</v>
      </c>
      <c r="G146" s="244" t="s">
        <v>287</v>
      </c>
      <c r="H146" s="245">
        <v>41.799999999999997</v>
      </c>
      <c r="I146" s="246"/>
      <c r="J146" s="247">
        <f>ROUND(I146*H146,2)</f>
        <v>0</v>
      </c>
      <c r="K146" s="248"/>
      <c r="L146" s="41"/>
      <c r="M146" s="249" t="s">
        <v>1</v>
      </c>
      <c r="N146" s="250" t="s">
        <v>44</v>
      </c>
      <c r="O146" s="88"/>
      <c r="P146" s="237">
        <f>O146*H146</f>
        <v>0</v>
      </c>
      <c r="Q146" s="237">
        <v>0</v>
      </c>
      <c r="R146" s="237">
        <f>Q146*H146</f>
        <v>0</v>
      </c>
      <c r="S146" s="237">
        <v>0</v>
      </c>
      <c r="T146" s="238">
        <f>S146*H146</f>
        <v>0</v>
      </c>
      <c r="U146" s="35"/>
      <c r="V146" s="35"/>
      <c r="W146" s="35"/>
      <c r="X146" s="35"/>
      <c r="Y146" s="35"/>
      <c r="Z146" s="35"/>
      <c r="AA146" s="35"/>
      <c r="AB146" s="35"/>
      <c r="AC146" s="35"/>
      <c r="AD146" s="35"/>
      <c r="AE146" s="35"/>
      <c r="AR146" s="239" t="s">
        <v>101</v>
      </c>
      <c r="AT146" s="239" t="s">
        <v>256</v>
      </c>
      <c r="AU146" s="239" t="s">
        <v>88</v>
      </c>
      <c r="AY146" s="14" t="s">
        <v>215</v>
      </c>
      <c r="BE146" s="240">
        <f>IF(N146="základní",J146,0)</f>
        <v>0</v>
      </c>
      <c r="BF146" s="240">
        <f>IF(N146="snížená",J146,0)</f>
        <v>0</v>
      </c>
      <c r="BG146" s="240">
        <f>IF(N146="zákl. přenesená",J146,0)</f>
        <v>0</v>
      </c>
      <c r="BH146" s="240">
        <f>IF(N146="sníž. přenesená",J146,0)</f>
        <v>0</v>
      </c>
      <c r="BI146" s="240">
        <f>IF(N146="nulová",J146,0)</f>
        <v>0</v>
      </c>
      <c r="BJ146" s="14" t="s">
        <v>86</v>
      </c>
      <c r="BK146" s="240">
        <f>ROUND(I146*H146,2)</f>
        <v>0</v>
      </c>
      <c r="BL146" s="14" t="s">
        <v>101</v>
      </c>
      <c r="BM146" s="239" t="s">
        <v>1066</v>
      </c>
    </row>
    <row r="147" s="2" customFormat="1" ht="38.55" customHeight="1">
      <c r="A147" s="35"/>
      <c r="B147" s="36"/>
      <c r="C147" s="241" t="s">
        <v>255</v>
      </c>
      <c r="D147" s="241" t="s">
        <v>256</v>
      </c>
      <c r="E147" s="242" t="s">
        <v>1067</v>
      </c>
      <c r="F147" s="243" t="s">
        <v>1068</v>
      </c>
      <c r="G147" s="244" t="s">
        <v>287</v>
      </c>
      <c r="H147" s="245">
        <v>41.799999999999997</v>
      </c>
      <c r="I147" s="246"/>
      <c r="J147" s="247">
        <f>ROUND(I147*H147,2)</f>
        <v>0</v>
      </c>
      <c r="K147" s="248"/>
      <c r="L147" s="41"/>
      <c r="M147" s="249" t="s">
        <v>1</v>
      </c>
      <c r="N147" s="250" t="s">
        <v>44</v>
      </c>
      <c r="O147" s="88"/>
      <c r="P147" s="237">
        <f>O147*H147</f>
        <v>0</v>
      </c>
      <c r="Q147" s="237">
        <v>0</v>
      </c>
      <c r="R147" s="237">
        <f>Q147*H147</f>
        <v>0</v>
      </c>
      <c r="S147" s="237">
        <v>0</v>
      </c>
      <c r="T147" s="238">
        <f>S147*H147</f>
        <v>0</v>
      </c>
      <c r="U147" s="35"/>
      <c r="V147" s="35"/>
      <c r="W147" s="35"/>
      <c r="X147" s="35"/>
      <c r="Y147" s="35"/>
      <c r="Z147" s="35"/>
      <c r="AA147" s="35"/>
      <c r="AB147" s="35"/>
      <c r="AC147" s="35"/>
      <c r="AD147" s="35"/>
      <c r="AE147" s="35"/>
      <c r="AR147" s="239" t="s">
        <v>101</v>
      </c>
      <c r="AT147" s="239" t="s">
        <v>256</v>
      </c>
      <c r="AU147" s="239" t="s">
        <v>88</v>
      </c>
      <c r="AY147" s="14" t="s">
        <v>215</v>
      </c>
      <c r="BE147" s="240">
        <f>IF(N147="základní",J147,0)</f>
        <v>0</v>
      </c>
      <c r="BF147" s="240">
        <f>IF(N147="snížená",J147,0)</f>
        <v>0</v>
      </c>
      <c r="BG147" s="240">
        <f>IF(N147="zákl. přenesená",J147,0)</f>
        <v>0</v>
      </c>
      <c r="BH147" s="240">
        <f>IF(N147="sníž. přenesená",J147,0)</f>
        <v>0</v>
      </c>
      <c r="BI147" s="240">
        <f>IF(N147="nulová",J147,0)</f>
        <v>0</v>
      </c>
      <c r="BJ147" s="14" t="s">
        <v>86</v>
      </c>
      <c r="BK147" s="240">
        <f>ROUND(I147*H147,2)</f>
        <v>0</v>
      </c>
      <c r="BL147" s="14" t="s">
        <v>101</v>
      </c>
      <c r="BM147" s="239" t="s">
        <v>1069</v>
      </c>
    </row>
    <row r="148" s="2" customFormat="1" ht="33" customHeight="1">
      <c r="A148" s="35"/>
      <c r="B148" s="36"/>
      <c r="C148" s="241" t="s">
        <v>261</v>
      </c>
      <c r="D148" s="241" t="s">
        <v>256</v>
      </c>
      <c r="E148" s="242" t="s">
        <v>1070</v>
      </c>
      <c r="F148" s="243" t="s">
        <v>1071</v>
      </c>
      <c r="G148" s="244" t="s">
        <v>249</v>
      </c>
      <c r="H148" s="245">
        <v>83.599999999999994</v>
      </c>
      <c r="I148" s="246"/>
      <c r="J148" s="247">
        <f>ROUND(I148*H148,2)</f>
        <v>0</v>
      </c>
      <c r="K148" s="248"/>
      <c r="L148" s="41"/>
      <c r="M148" s="249" t="s">
        <v>1</v>
      </c>
      <c r="N148" s="250" t="s">
        <v>44</v>
      </c>
      <c r="O148" s="88"/>
      <c r="P148" s="237">
        <f>O148*H148</f>
        <v>0</v>
      </c>
      <c r="Q148" s="237">
        <v>0</v>
      </c>
      <c r="R148" s="237">
        <f>Q148*H148</f>
        <v>0</v>
      </c>
      <c r="S148" s="237">
        <v>0</v>
      </c>
      <c r="T148" s="238">
        <f>S148*H148</f>
        <v>0</v>
      </c>
      <c r="U148" s="35"/>
      <c r="V148" s="35"/>
      <c r="W148" s="35"/>
      <c r="X148" s="35"/>
      <c r="Y148" s="35"/>
      <c r="Z148" s="35"/>
      <c r="AA148" s="35"/>
      <c r="AB148" s="35"/>
      <c r="AC148" s="35"/>
      <c r="AD148" s="35"/>
      <c r="AE148" s="35"/>
      <c r="AR148" s="239" t="s">
        <v>101</v>
      </c>
      <c r="AT148" s="239" t="s">
        <v>256</v>
      </c>
      <c r="AU148" s="239" t="s">
        <v>88</v>
      </c>
      <c r="AY148" s="14" t="s">
        <v>215</v>
      </c>
      <c r="BE148" s="240">
        <f>IF(N148="základní",J148,0)</f>
        <v>0</v>
      </c>
      <c r="BF148" s="240">
        <f>IF(N148="snížená",J148,0)</f>
        <v>0</v>
      </c>
      <c r="BG148" s="240">
        <f>IF(N148="zákl. přenesená",J148,0)</f>
        <v>0</v>
      </c>
      <c r="BH148" s="240">
        <f>IF(N148="sníž. přenesená",J148,0)</f>
        <v>0</v>
      </c>
      <c r="BI148" s="240">
        <f>IF(N148="nulová",J148,0)</f>
        <v>0</v>
      </c>
      <c r="BJ148" s="14" t="s">
        <v>86</v>
      </c>
      <c r="BK148" s="240">
        <f>ROUND(I148*H148,2)</f>
        <v>0</v>
      </c>
      <c r="BL148" s="14" t="s">
        <v>101</v>
      </c>
      <c r="BM148" s="239" t="s">
        <v>1072</v>
      </c>
    </row>
    <row r="149" s="2" customFormat="1" ht="24.15" customHeight="1">
      <c r="A149" s="35"/>
      <c r="B149" s="36"/>
      <c r="C149" s="241" t="s">
        <v>265</v>
      </c>
      <c r="D149" s="241" t="s">
        <v>256</v>
      </c>
      <c r="E149" s="242" t="s">
        <v>1073</v>
      </c>
      <c r="F149" s="243" t="s">
        <v>1074</v>
      </c>
      <c r="G149" s="244" t="s">
        <v>287</v>
      </c>
      <c r="H149" s="245">
        <v>10.5</v>
      </c>
      <c r="I149" s="246"/>
      <c r="J149" s="247">
        <f>ROUND(I149*H149,2)</f>
        <v>0</v>
      </c>
      <c r="K149" s="248"/>
      <c r="L149" s="41"/>
      <c r="M149" s="249" t="s">
        <v>1</v>
      </c>
      <c r="N149" s="250" t="s">
        <v>44</v>
      </c>
      <c r="O149" s="88"/>
      <c r="P149" s="237">
        <f>O149*H149</f>
        <v>0</v>
      </c>
      <c r="Q149" s="237">
        <v>0</v>
      </c>
      <c r="R149" s="237">
        <f>Q149*H149</f>
        <v>0</v>
      </c>
      <c r="S149" s="237">
        <v>0</v>
      </c>
      <c r="T149" s="238">
        <f>S149*H149</f>
        <v>0</v>
      </c>
      <c r="U149" s="35"/>
      <c r="V149" s="35"/>
      <c r="W149" s="35"/>
      <c r="X149" s="35"/>
      <c r="Y149" s="35"/>
      <c r="Z149" s="35"/>
      <c r="AA149" s="35"/>
      <c r="AB149" s="35"/>
      <c r="AC149" s="35"/>
      <c r="AD149" s="35"/>
      <c r="AE149" s="35"/>
      <c r="AR149" s="239" t="s">
        <v>101</v>
      </c>
      <c r="AT149" s="239" t="s">
        <v>256</v>
      </c>
      <c r="AU149" s="239" t="s">
        <v>88</v>
      </c>
      <c r="AY149" s="14" t="s">
        <v>215</v>
      </c>
      <c r="BE149" s="240">
        <f>IF(N149="základní",J149,0)</f>
        <v>0</v>
      </c>
      <c r="BF149" s="240">
        <f>IF(N149="snížená",J149,0)</f>
        <v>0</v>
      </c>
      <c r="BG149" s="240">
        <f>IF(N149="zákl. přenesená",J149,0)</f>
        <v>0</v>
      </c>
      <c r="BH149" s="240">
        <f>IF(N149="sníž. přenesená",J149,0)</f>
        <v>0</v>
      </c>
      <c r="BI149" s="240">
        <f>IF(N149="nulová",J149,0)</f>
        <v>0</v>
      </c>
      <c r="BJ149" s="14" t="s">
        <v>86</v>
      </c>
      <c r="BK149" s="240">
        <f>ROUND(I149*H149,2)</f>
        <v>0</v>
      </c>
      <c r="BL149" s="14" t="s">
        <v>101</v>
      </c>
      <c r="BM149" s="239" t="s">
        <v>1075</v>
      </c>
    </row>
    <row r="150" s="2" customFormat="1" ht="16.5" customHeight="1">
      <c r="A150" s="35"/>
      <c r="B150" s="36"/>
      <c r="C150" s="226" t="s">
        <v>269</v>
      </c>
      <c r="D150" s="226" t="s">
        <v>218</v>
      </c>
      <c r="E150" s="227" t="s">
        <v>1076</v>
      </c>
      <c r="F150" s="228" t="s">
        <v>1077</v>
      </c>
      <c r="G150" s="229" t="s">
        <v>249</v>
      </c>
      <c r="H150" s="230">
        <v>16.800000000000001</v>
      </c>
      <c r="I150" s="231"/>
      <c r="J150" s="232">
        <f>ROUND(I150*H150,2)</f>
        <v>0</v>
      </c>
      <c r="K150" s="233"/>
      <c r="L150" s="234"/>
      <c r="M150" s="235" t="s">
        <v>1</v>
      </c>
      <c r="N150" s="236" t="s">
        <v>44</v>
      </c>
      <c r="O150" s="88"/>
      <c r="P150" s="237">
        <f>O150*H150</f>
        <v>0</v>
      </c>
      <c r="Q150" s="237">
        <v>1</v>
      </c>
      <c r="R150" s="237">
        <f>Q150*H150</f>
        <v>16.800000000000001</v>
      </c>
      <c r="S150" s="237">
        <v>0</v>
      </c>
      <c r="T150" s="238">
        <f>S150*H150</f>
        <v>0</v>
      </c>
      <c r="U150" s="35"/>
      <c r="V150" s="35"/>
      <c r="W150" s="35"/>
      <c r="X150" s="35"/>
      <c r="Y150" s="35"/>
      <c r="Z150" s="35"/>
      <c r="AA150" s="35"/>
      <c r="AB150" s="35"/>
      <c r="AC150" s="35"/>
      <c r="AD150" s="35"/>
      <c r="AE150" s="35"/>
      <c r="AR150" s="239" t="s">
        <v>222</v>
      </c>
      <c r="AT150" s="239" t="s">
        <v>218</v>
      </c>
      <c r="AU150" s="239" t="s">
        <v>88</v>
      </c>
      <c r="AY150" s="14" t="s">
        <v>215</v>
      </c>
      <c r="BE150" s="240">
        <f>IF(N150="základní",J150,0)</f>
        <v>0</v>
      </c>
      <c r="BF150" s="240">
        <f>IF(N150="snížená",J150,0)</f>
        <v>0</v>
      </c>
      <c r="BG150" s="240">
        <f>IF(N150="zákl. přenesená",J150,0)</f>
        <v>0</v>
      </c>
      <c r="BH150" s="240">
        <f>IF(N150="sníž. přenesená",J150,0)</f>
        <v>0</v>
      </c>
      <c r="BI150" s="240">
        <f>IF(N150="nulová",J150,0)</f>
        <v>0</v>
      </c>
      <c r="BJ150" s="14" t="s">
        <v>86</v>
      </c>
      <c r="BK150" s="240">
        <f>ROUND(I150*H150,2)</f>
        <v>0</v>
      </c>
      <c r="BL150" s="14" t="s">
        <v>101</v>
      </c>
      <c r="BM150" s="239" t="s">
        <v>1078</v>
      </c>
    </row>
    <row r="151" s="2" customFormat="1" ht="24.15" customHeight="1">
      <c r="A151" s="35"/>
      <c r="B151" s="36"/>
      <c r="C151" s="241" t="s">
        <v>8</v>
      </c>
      <c r="D151" s="241" t="s">
        <v>256</v>
      </c>
      <c r="E151" s="242" t="s">
        <v>1079</v>
      </c>
      <c r="F151" s="243" t="s">
        <v>1080</v>
      </c>
      <c r="G151" s="244" t="s">
        <v>259</v>
      </c>
      <c r="H151" s="245">
        <v>12</v>
      </c>
      <c r="I151" s="246"/>
      <c r="J151" s="247">
        <f>ROUND(I151*H151,2)</f>
        <v>0</v>
      </c>
      <c r="K151" s="248"/>
      <c r="L151" s="41"/>
      <c r="M151" s="249" t="s">
        <v>1</v>
      </c>
      <c r="N151" s="250" t="s">
        <v>44</v>
      </c>
      <c r="O151" s="88"/>
      <c r="P151" s="237">
        <f>O151*H151</f>
        <v>0</v>
      </c>
      <c r="Q151" s="237">
        <v>0</v>
      </c>
      <c r="R151" s="237">
        <f>Q151*H151</f>
        <v>0</v>
      </c>
      <c r="S151" s="237">
        <v>0</v>
      </c>
      <c r="T151" s="238">
        <f>S151*H151</f>
        <v>0</v>
      </c>
      <c r="U151" s="35"/>
      <c r="V151" s="35"/>
      <c r="W151" s="35"/>
      <c r="X151" s="35"/>
      <c r="Y151" s="35"/>
      <c r="Z151" s="35"/>
      <c r="AA151" s="35"/>
      <c r="AB151" s="35"/>
      <c r="AC151" s="35"/>
      <c r="AD151" s="35"/>
      <c r="AE151" s="35"/>
      <c r="AR151" s="239" t="s">
        <v>101</v>
      </c>
      <c r="AT151" s="239" t="s">
        <v>256</v>
      </c>
      <c r="AU151" s="239" t="s">
        <v>88</v>
      </c>
      <c r="AY151" s="14" t="s">
        <v>215</v>
      </c>
      <c r="BE151" s="240">
        <f>IF(N151="základní",J151,0)</f>
        <v>0</v>
      </c>
      <c r="BF151" s="240">
        <f>IF(N151="snížená",J151,0)</f>
        <v>0</v>
      </c>
      <c r="BG151" s="240">
        <f>IF(N151="zákl. přenesená",J151,0)</f>
        <v>0</v>
      </c>
      <c r="BH151" s="240">
        <f>IF(N151="sníž. přenesená",J151,0)</f>
        <v>0</v>
      </c>
      <c r="BI151" s="240">
        <f>IF(N151="nulová",J151,0)</f>
        <v>0</v>
      </c>
      <c r="BJ151" s="14" t="s">
        <v>86</v>
      </c>
      <c r="BK151" s="240">
        <f>ROUND(I151*H151,2)</f>
        <v>0</v>
      </c>
      <c r="BL151" s="14" t="s">
        <v>101</v>
      </c>
      <c r="BM151" s="239" t="s">
        <v>1081</v>
      </c>
    </row>
    <row r="152" s="12" customFormat="1" ht="22.8" customHeight="1">
      <c r="A152" s="12"/>
      <c r="B152" s="210"/>
      <c r="C152" s="211"/>
      <c r="D152" s="212" t="s">
        <v>78</v>
      </c>
      <c r="E152" s="224" t="s">
        <v>88</v>
      </c>
      <c r="F152" s="224" t="s">
        <v>663</v>
      </c>
      <c r="G152" s="211"/>
      <c r="H152" s="211"/>
      <c r="I152" s="214"/>
      <c r="J152" s="225">
        <f>BK152</f>
        <v>0</v>
      </c>
      <c r="K152" s="211"/>
      <c r="L152" s="216"/>
      <c r="M152" s="217"/>
      <c r="N152" s="218"/>
      <c r="O152" s="218"/>
      <c r="P152" s="219">
        <f>SUM(P153:P162)</f>
        <v>0</v>
      </c>
      <c r="Q152" s="218"/>
      <c r="R152" s="219">
        <f>SUM(R153:R162)</f>
        <v>3.7175661400000006</v>
      </c>
      <c r="S152" s="218"/>
      <c r="T152" s="220">
        <f>SUM(T153:T162)</f>
        <v>0</v>
      </c>
      <c r="U152" s="12"/>
      <c r="V152" s="12"/>
      <c r="W152" s="12"/>
      <c r="X152" s="12"/>
      <c r="Y152" s="12"/>
      <c r="Z152" s="12"/>
      <c r="AA152" s="12"/>
      <c r="AB152" s="12"/>
      <c r="AC152" s="12"/>
      <c r="AD152" s="12"/>
      <c r="AE152" s="12"/>
      <c r="AR152" s="221" t="s">
        <v>86</v>
      </c>
      <c r="AT152" s="222" t="s">
        <v>78</v>
      </c>
      <c r="AU152" s="222" t="s">
        <v>86</v>
      </c>
      <c r="AY152" s="221" t="s">
        <v>215</v>
      </c>
      <c r="BK152" s="223">
        <f>SUM(BK153:BK162)</f>
        <v>0</v>
      </c>
    </row>
    <row r="153" s="2" customFormat="1" ht="21.75" customHeight="1">
      <c r="A153" s="35"/>
      <c r="B153" s="36"/>
      <c r="C153" s="241" t="s">
        <v>276</v>
      </c>
      <c r="D153" s="241" t="s">
        <v>256</v>
      </c>
      <c r="E153" s="242" t="s">
        <v>1082</v>
      </c>
      <c r="F153" s="243" t="s">
        <v>1083</v>
      </c>
      <c r="G153" s="244" t="s">
        <v>287</v>
      </c>
      <c r="H153" s="245">
        <v>0.97499999999999998</v>
      </c>
      <c r="I153" s="246"/>
      <c r="J153" s="247">
        <f>ROUND(I153*H153,2)</f>
        <v>0</v>
      </c>
      <c r="K153" s="248"/>
      <c r="L153" s="41"/>
      <c r="M153" s="249" t="s">
        <v>1</v>
      </c>
      <c r="N153" s="250" t="s">
        <v>44</v>
      </c>
      <c r="O153" s="88"/>
      <c r="P153" s="237">
        <f>O153*H153</f>
        <v>0</v>
      </c>
      <c r="Q153" s="237">
        <v>2.5505399999999998</v>
      </c>
      <c r="R153" s="237">
        <f>Q153*H153</f>
        <v>2.4867764999999999</v>
      </c>
      <c r="S153" s="237">
        <v>0</v>
      </c>
      <c r="T153" s="238">
        <f>S153*H153</f>
        <v>0</v>
      </c>
      <c r="U153" s="35"/>
      <c r="V153" s="35"/>
      <c r="W153" s="35"/>
      <c r="X153" s="35"/>
      <c r="Y153" s="35"/>
      <c r="Z153" s="35"/>
      <c r="AA153" s="35"/>
      <c r="AB153" s="35"/>
      <c r="AC153" s="35"/>
      <c r="AD153" s="35"/>
      <c r="AE153" s="35"/>
      <c r="AR153" s="239" t="s">
        <v>101</v>
      </c>
      <c r="AT153" s="239" t="s">
        <v>256</v>
      </c>
      <c r="AU153" s="239" t="s">
        <v>88</v>
      </c>
      <c r="AY153" s="14" t="s">
        <v>215</v>
      </c>
      <c r="BE153" s="240">
        <f>IF(N153="základní",J153,0)</f>
        <v>0</v>
      </c>
      <c r="BF153" s="240">
        <f>IF(N153="snížená",J153,0)</f>
        <v>0</v>
      </c>
      <c r="BG153" s="240">
        <f>IF(N153="zákl. přenesená",J153,0)</f>
        <v>0</v>
      </c>
      <c r="BH153" s="240">
        <f>IF(N153="sníž. přenesená",J153,0)</f>
        <v>0</v>
      </c>
      <c r="BI153" s="240">
        <f>IF(N153="nulová",J153,0)</f>
        <v>0</v>
      </c>
      <c r="BJ153" s="14" t="s">
        <v>86</v>
      </c>
      <c r="BK153" s="240">
        <f>ROUND(I153*H153,2)</f>
        <v>0</v>
      </c>
      <c r="BL153" s="14" t="s">
        <v>101</v>
      </c>
      <c r="BM153" s="239" t="s">
        <v>1084</v>
      </c>
    </row>
    <row r="154" s="2" customFormat="1" ht="33" customHeight="1">
      <c r="A154" s="35"/>
      <c r="B154" s="36"/>
      <c r="C154" s="241" t="s">
        <v>280</v>
      </c>
      <c r="D154" s="241" t="s">
        <v>256</v>
      </c>
      <c r="E154" s="242" t="s">
        <v>1085</v>
      </c>
      <c r="F154" s="243" t="s">
        <v>1086</v>
      </c>
      <c r="G154" s="244" t="s">
        <v>287</v>
      </c>
      <c r="H154" s="245">
        <v>0.97499999999999998</v>
      </c>
      <c r="I154" s="246"/>
      <c r="J154" s="247">
        <f>ROUND(I154*H154,2)</f>
        <v>0</v>
      </c>
      <c r="K154" s="248"/>
      <c r="L154" s="41"/>
      <c r="M154" s="249" t="s">
        <v>1</v>
      </c>
      <c r="N154" s="250" t="s">
        <v>44</v>
      </c>
      <c r="O154" s="88"/>
      <c r="P154" s="237">
        <f>O154*H154</f>
        <v>0</v>
      </c>
      <c r="Q154" s="237">
        <v>0</v>
      </c>
      <c r="R154" s="237">
        <f>Q154*H154</f>
        <v>0</v>
      </c>
      <c r="S154" s="237">
        <v>0</v>
      </c>
      <c r="T154" s="238">
        <f>S154*H154</f>
        <v>0</v>
      </c>
      <c r="U154" s="35"/>
      <c r="V154" s="35"/>
      <c r="W154" s="35"/>
      <c r="X154" s="35"/>
      <c r="Y154" s="35"/>
      <c r="Z154" s="35"/>
      <c r="AA154" s="35"/>
      <c r="AB154" s="35"/>
      <c r="AC154" s="35"/>
      <c r="AD154" s="35"/>
      <c r="AE154" s="35"/>
      <c r="AR154" s="239" t="s">
        <v>101</v>
      </c>
      <c r="AT154" s="239" t="s">
        <v>256</v>
      </c>
      <c r="AU154" s="239" t="s">
        <v>88</v>
      </c>
      <c r="AY154" s="14" t="s">
        <v>215</v>
      </c>
      <c r="BE154" s="240">
        <f>IF(N154="základní",J154,0)</f>
        <v>0</v>
      </c>
      <c r="BF154" s="240">
        <f>IF(N154="snížená",J154,0)</f>
        <v>0</v>
      </c>
      <c r="BG154" s="240">
        <f>IF(N154="zákl. přenesená",J154,0)</f>
        <v>0</v>
      </c>
      <c r="BH154" s="240">
        <f>IF(N154="sníž. přenesená",J154,0)</f>
        <v>0</v>
      </c>
      <c r="BI154" s="240">
        <f>IF(N154="nulová",J154,0)</f>
        <v>0</v>
      </c>
      <c r="BJ154" s="14" t="s">
        <v>86</v>
      </c>
      <c r="BK154" s="240">
        <f>ROUND(I154*H154,2)</f>
        <v>0</v>
      </c>
      <c r="BL154" s="14" t="s">
        <v>101</v>
      </c>
      <c r="BM154" s="239" t="s">
        <v>1087</v>
      </c>
    </row>
    <row r="155" s="2" customFormat="1" ht="16.5" customHeight="1">
      <c r="A155" s="35"/>
      <c r="B155" s="36"/>
      <c r="C155" s="241" t="s">
        <v>284</v>
      </c>
      <c r="D155" s="241" t="s">
        <v>256</v>
      </c>
      <c r="E155" s="242" t="s">
        <v>1088</v>
      </c>
      <c r="F155" s="243" t="s">
        <v>1089</v>
      </c>
      <c r="G155" s="244" t="s">
        <v>259</v>
      </c>
      <c r="H155" s="245">
        <v>1.5600000000000001</v>
      </c>
      <c r="I155" s="246"/>
      <c r="J155" s="247">
        <f>ROUND(I155*H155,2)</f>
        <v>0</v>
      </c>
      <c r="K155" s="248"/>
      <c r="L155" s="41"/>
      <c r="M155" s="249" t="s">
        <v>1</v>
      </c>
      <c r="N155" s="250" t="s">
        <v>44</v>
      </c>
      <c r="O155" s="88"/>
      <c r="P155" s="237">
        <f>O155*H155</f>
        <v>0</v>
      </c>
      <c r="Q155" s="237">
        <v>0.0014400000000000001</v>
      </c>
      <c r="R155" s="237">
        <f>Q155*H155</f>
        <v>0.0022464000000000004</v>
      </c>
      <c r="S155" s="237">
        <v>0</v>
      </c>
      <c r="T155" s="238">
        <f>S155*H155</f>
        <v>0</v>
      </c>
      <c r="U155" s="35"/>
      <c r="V155" s="35"/>
      <c r="W155" s="35"/>
      <c r="X155" s="35"/>
      <c r="Y155" s="35"/>
      <c r="Z155" s="35"/>
      <c r="AA155" s="35"/>
      <c r="AB155" s="35"/>
      <c r="AC155" s="35"/>
      <c r="AD155" s="35"/>
      <c r="AE155" s="35"/>
      <c r="AR155" s="239" t="s">
        <v>101</v>
      </c>
      <c r="AT155" s="239" t="s">
        <v>256</v>
      </c>
      <c r="AU155" s="239" t="s">
        <v>88</v>
      </c>
      <c r="AY155" s="14" t="s">
        <v>215</v>
      </c>
      <c r="BE155" s="240">
        <f>IF(N155="základní",J155,0)</f>
        <v>0</v>
      </c>
      <c r="BF155" s="240">
        <f>IF(N155="snížená",J155,0)</f>
        <v>0</v>
      </c>
      <c r="BG155" s="240">
        <f>IF(N155="zákl. přenesená",J155,0)</f>
        <v>0</v>
      </c>
      <c r="BH155" s="240">
        <f>IF(N155="sníž. přenesená",J155,0)</f>
        <v>0</v>
      </c>
      <c r="BI155" s="240">
        <f>IF(N155="nulová",J155,0)</f>
        <v>0</v>
      </c>
      <c r="BJ155" s="14" t="s">
        <v>86</v>
      </c>
      <c r="BK155" s="240">
        <f>ROUND(I155*H155,2)</f>
        <v>0</v>
      </c>
      <c r="BL155" s="14" t="s">
        <v>101</v>
      </c>
      <c r="BM155" s="239" t="s">
        <v>1090</v>
      </c>
    </row>
    <row r="156" s="2" customFormat="1" ht="16.5" customHeight="1">
      <c r="A156" s="35"/>
      <c r="B156" s="36"/>
      <c r="C156" s="241" t="s">
        <v>289</v>
      </c>
      <c r="D156" s="241" t="s">
        <v>256</v>
      </c>
      <c r="E156" s="242" t="s">
        <v>1091</v>
      </c>
      <c r="F156" s="243" t="s">
        <v>1092</v>
      </c>
      <c r="G156" s="244" t="s">
        <v>259</v>
      </c>
      <c r="H156" s="245">
        <v>1.5600000000000001</v>
      </c>
      <c r="I156" s="246"/>
      <c r="J156" s="247">
        <f>ROUND(I156*H156,2)</f>
        <v>0</v>
      </c>
      <c r="K156" s="248"/>
      <c r="L156" s="41"/>
      <c r="M156" s="249" t="s">
        <v>1</v>
      </c>
      <c r="N156" s="250" t="s">
        <v>44</v>
      </c>
      <c r="O156" s="88"/>
      <c r="P156" s="237">
        <f>O156*H156</f>
        <v>0</v>
      </c>
      <c r="Q156" s="237">
        <v>4.0000000000000003E-05</v>
      </c>
      <c r="R156" s="237">
        <f>Q156*H156</f>
        <v>6.2400000000000012E-05</v>
      </c>
      <c r="S156" s="237">
        <v>0</v>
      </c>
      <c r="T156" s="238">
        <f>S156*H156</f>
        <v>0</v>
      </c>
      <c r="U156" s="35"/>
      <c r="V156" s="35"/>
      <c r="W156" s="35"/>
      <c r="X156" s="35"/>
      <c r="Y156" s="35"/>
      <c r="Z156" s="35"/>
      <c r="AA156" s="35"/>
      <c r="AB156" s="35"/>
      <c r="AC156" s="35"/>
      <c r="AD156" s="35"/>
      <c r="AE156" s="35"/>
      <c r="AR156" s="239" t="s">
        <v>101</v>
      </c>
      <c r="AT156" s="239" t="s">
        <v>256</v>
      </c>
      <c r="AU156" s="239" t="s">
        <v>88</v>
      </c>
      <c r="AY156" s="14" t="s">
        <v>215</v>
      </c>
      <c r="BE156" s="240">
        <f>IF(N156="základní",J156,0)</f>
        <v>0</v>
      </c>
      <c r="BF156" s="240">
        <f>IF(N156="snížená",J156,0)</f>
        <v>0</v>
      </c>
      <c r="BG156" s="240">
        <f>IF(N156="zákl. přenesená",J156,0)</f>
        <v>0</v>
      </c>
      <c r="BH156" s="240">
        <f>IF(N156="sníž. přenesená",J156,0)</f>
        <v>0</v>
      </c>
      <c r="BI156" s="240">
        <f>IF(N156="nulová",J156,0)</f>
        <v>0</v>
      </c>
      <c r="BJ156" s="14" t="s">
        <v>86</v>
      </c>
      <c r="BK156" s="240">
        <f>ROUND(I156*H156,2)</f>
        <v>0</v>
      </c>
      <c r="BL156" s="14" t="s">
        <v>101</v>
      </c>
      <c r="BM156" s="239" t="s">
        <v>1093</v>
      </c>
    </row>
    <row r="157" s="2" customFormat="1" ht="24.15" customHeight="1">
      <c r="A157" s="35"/>
      <c r="B157" s="36"/>
      <c r="C157" s="241" t="s">
        <v>293</v>
      </c>
      <c r="D157" s="241" t="s">
        <v>256</v>
      </c>
      <c r="E157" s="242" t="s">
        <v>1094</v>
      </c>
      <c r="F157" s="243" t="s">
        <v>1095</v>
      </c>
      <c r="G157" s="244" t="s">
        <v>249</v>
      </c>
      <c r="H157" s="245">
        <v>0.033000000000000002</v>
      </c>
      <c r="I157" s="246"/>
      <c r="J157" s="247">
        <f>ROUND(I157*H157,2)</f>
        <v>0</v>
      </c>
      <c r="K157" s="248"/>
      <c r="L157" s="41"/>
      <c r="M157" s="249" t="s">
        <v>1</v>
      </c>
      <c r="N157" s="250" t="s">
        <v>44</v>
      </c>
      <c r="O157" s="88"/>
      <c r="P157" s="237">
        <f>O157*H157</f>
        <v>0</v>
      </c>
      <c r="Q157" s="237">
        <v>1.0597399999999999</v>
      </c>
      <c r="R157" s="237">
        <f>Q157*H157</f>
        <v>0.034971419999999996</v>
      </c>
      <c r="S157" s="237">
        <v>0</v>
      </c>
      <c r="T157" s="238">
        <f>S157*H157</f>
        <v>0</v>
      </c>
      <c r="U157" s="35"/>
      <c r="V157" s="35"/>
      <c r="W157" s="35"/>
      <c r="X157" s="35"/>
      <c r="Y157" s="35"/>
      <c r="Z157" s="35"/>
      <c r="AA157" s="35"/>
      <c r="AB157" s="35"/>
      <c r="AC157" s="35"/>
      <c r="AD157" s="35"/>
      <c r="AE157" s="35"/>
      <c r="AR157" s="239" t="s">
        <v>101</v>
      </c>
      <c r="AT157" s="239" t="s">
        <v>256</v>
      </c>
      <c r="AU157" s="239" t="s">
        <v>88</v>
      </c>
      <c r="AY157" s="14" t="s">
        <v>215</v>
      </c>
      <c r="BE157" s="240">
        <f>IF(N157="základní",J157,0)</f>
        <v>0</v>
      </c>
      <c r="BF157" s="240">
        <f>IF(N157="snížená",J157,0)</f>
        <v>0</v>
      </c>
      <c r="BG157" s="240">
        <f>IF(N157="zákl. přenesená",J157,0)</f>
        <v>0</v>
      </c>
      <c r="BH157" s="240">
        <f>IF(N157="sníž. přenesená",J157,0)</f>
        <v>0</v>
      </c>
      <c r="BI157" s="240">
        <f>IF(N157="nulová",J157,0)</f>
        <v>0</v>
      </c>
      <c r="BJ157" s="14" t="s">
        <v>86</v>
      </c>
      <c r="BK157" s="240">
        <f>ROUND(I157*H157,2)</f>
        <v>0</v>
      </c>
      <c r="BL157" s="14" t="s">
        <v>101</v>
      </c>
      <c r="BM157" s="239" t="s">
        <v>1096</v>
      </c>
    </row>
    <row r="158" s="2" customFormat="1" ht="24.15" customHeight="1">
      <c r="A158" s="35"/>
      <c r="B158" s="36"/>
      <c r="C158" s="241" t="s">
        <v>7</v>
      </c>
      <c r="D158" s="241" t="s">
        <v>256</v>
      </c>
      <c r="E158" s="242" t="s">
        <v>670</v>
      </c>
      <c r="F158" s="243" t="s">
        <v>671</v>
      </c>
      <c r="G158" s="244" t="s">
        <v>287</v>
      </c>
      <c r="H158" s="245">
        <v>0.44800000000000001</v>
      </c>
      <c r="I158" s="246"/>
      <c r="J158" s="247">
        <f>ROUND(I158*H158,2)</f>
        <v>0</v>
      </c>
      <c r="K158" s="248"/>
      <c r="L158" s="41"/>
      <c r="M158" s="249" t="s">
        <v>1</v>
      </c>
      <c r="N158" s="250" t="s">
        <v>44</v>
      </c>
      <c r="O158" s="88"/>
      <c r="P158" s="237">
        <f>O158*H158</f>
        <v>0</v>
      </c>
      <c r="Q158" s="237">
        <v>2.5505399999999998</v>
      </c>
      <c r="R158" s="237">
        <f>Q158*H158</f>
        <v>1.14264192</v>
      </c>
      <c r="S158" s="237">
        <v>0</v>
      </c>
      <c r="T158" s="238">
        <f>S158*H158</f>
        <v>0</v>
      </c>
      <c r="U158" s="35"/>
      <c r="V158" s="35"/>
      <c r="W158" s="35"/>
      <c r="X158" s="35"/>
      <c r="Y158" s="35"/>
      <c r="Z158" s="35"/>
      <c r="AA158" s="35"/>
      <c r="AB158" s="35"/>
      <c r="AC158" s="35"/>
      <c r="AD158" s="35"/>
      <c r="AE158" s="35"/>
      <c r="AR158" s="239" t="s">
        <v>101</v>
      </c>
      <c r="AT158" s="239" t="s">
        <v>256</v>
      </c>
      <c r="AU158" s="239" t="s">
        <v>88</v>
      </c>
      <c r="AY158" s="14" t="s">
        <v>215</v>
      </c>
      <c r="BE158" s="240">
        <f>IF(N158="základní",J158,0)</f>
        <v>0</v>
      </c>
      <c r="BF158" s="240">
        <f>IF(N158="snížená",J158,0)</f>
        <v>0</v>
      </c>
      <c r="BG158" s="240">
        <f>IF(N158="zákl. přenesená",J158,0)</f>
        <v>0</v>
      </c>
      <c r="BH158" s="240">
        <f>IF(N158="sníž. přenesená",J158,0)</f>
        <v>0</v>
      </c>
      <c r="BI158" s="240">
        <f>IF(N158="nulová",J158,0)</f>
        <v>0</v>
      </c>
      <c r="BJ158" s="14" t="s">
        <v>86</v>
      </c>
      <c r="BK158" s="240">
        <f>ROUND(I158*H158,2)</f>
        <v>0</v>
      </c>
      <c r="BL158" s="14" t="s">
        <v>101</v>
      </c>
      <c r="BM158" s="239" t="s">
        <v>1097</v>
      </c>
    </row>
    <row r="159" s="2" customFormat="1" ht="24.15" customHeight="1">
      <c r="A159" s="35"/>
      <c r="B159" s="36"/>
      <c r="C159" s="241" t="s">
        <v>441</v>
      </c>
      <c r="D159" s="241" t="s">
        <v>256</v>
      </c>
      <c r="E159" s="242" t="s">
        <v>1098</v>
      </c>
      <c r="F159" s="243" t="s">
        <v>1099</v>
      </c>
      <c r="G159" s="244" t="s">
        <v>287</v>
      </c>
      <c r="H159" s="245">
        <v>0.44800000000000001</v>
      </c>
      <c r="I159" s="246"/>
      <c r="J159" s="247">
        <f>ROUND(I159*H159,2)</f>
        <v>0</v>
      </c>
      <c r="K159" s="248"/>
      <c r="L159" s="41"/>
      <c r="M159" s="249" t="s">
        <v>1</v>
      </c>
      <c r="N159" s="250" t="s">
        <v>44</v>
      </c>
      <c r="O159" s="88"/>
      <c r="P159" s="237">
        <f>O159*H159</f>
        <v>0</v>
      </c>
      <c r="Q159" s="237">
        <v>0</v>
      </c>
      <c r="R159" s="237">
        <f>Q159*H159</f>
        <v>0</v>
      </c>
      <c r="S159" s="237">
        <v>0</v>
      </c>
      <c r="T159" s="238">
        <f>S159*H159</f>
        <v>0</v>
      </c>
      <c r="U159" s="35"/>
      <c r="V159" s="35"/>
      <c r="W159" s="35"/>
      <c r="X159" s="35"/>
      <c r="Y159" s="35"/>
      <c r="Z159" s="35"/>
      <c r="AA159" s="35"/>
      <c r="AB159" s="35"/>
      <c r="AC159" s="35"/>
      <c r="AD159" s="35"/>
      <c r="AE159" s="35"/>
      <c r="AR159" s="239" t="s">
        <v>101</v>
      </c>
      <c r="AT159" s="239" t="s">
        <v>256</v>
      </c>
      <c r="AU159" s="239" t="s">
        <v>88</v>
      </c>
      <c r="AY159" s="14" t="s">
        <v>215</v>
      </c>
      <c r="BE159" s="240">
        <f>IF(N159="základní",J159,0)</f>
        <v>0</v>
      </c>
      <c r="BF159" s="240">
        <f>IF(N159="snížená",J159,0)</f>
        <v>0</v>
      </c>
      <c r="BG159" s="240">
        <f>IF(N159="zákl. přenesená",J159,0)</f>
        <v>0</v>
      </c>
      <c r="BH159" s="240">
        <f>IF(N159="sníž. přenesená",J159,0)</f>
        <v>0</v>
      </c>
      <c r="BI159" s="240">
        <f>IF(N159="nulová",J159,0)</f>
        <v>0</v>
      </c>
      <c r="BJ159" s="14" t="s">
        <v>86</v>
      </c>
      <c r="BK159" s="240">
        <f>ROUND(I159*H159,2)</f>
        <v>0</v>
      </c>
      <c r="BL159" s="14" t="s">
        <v>101</v>
      </c>
      <c r="BM159" s="239" t="s">
        <v>1100</v>
      </c>
    </row>
    <row r="160" s="2" customFormat="1" ht="16.5" customHeight="1">
      <c r="A160" s="35"/>
      <c r="B160" s="36"/>
      <c r="C160" s="241" t="s">
        <v>300</v>
      </c>
      <c r="D160" s="241" t="s">
        <v>256</v>
      </c>
      <c r="E160" s="242" t="s">
        <v>1101</v>
      </c>
      <c r="F160" s="243" t="s">
        <v>1102</v>
      </c>
      <c r="G160" s="244" t="s">
        <v>259</v>
      </c>
      <c r="H160" s="245">
        <v>2.7999999999999998</v>
      </c>
      <c r="I160" s="246"/>
      <c r="J160" s="247">
        <f>ROUND(I160*H160,2)</f>
        <v>0</v>
      </c>
      <c r="K160" s="248"/>
      <c r="L160" s="41"/>
      <c r="M160" s="249" t="s">
        <v>1</v>
      </c>
      <c r="N160" s="250" t="s">
        <v>44</v>
      </c>
      <c r="O160" s="88"/>
      <c r="P160" s="237">
        <f>O160*H160</f>
        <v>0</v>
      </c>
      <c r="Q160" s="237">
        <v>0.0014400000000000001</v>
      </c>
      <c r="R160" s="237">
        <f>Q160*H160</f>
        <v>0.004032</v>
      </c>
      <c r="S160" s="237">
        <v>0</v>
      </c>
      <c r="T160" s="238">
        <f>S160*H160</f>
        <v>0</v>
      </c>
      <c r="U160" s="35"/>
      <c r="V160" s="35"/>
      <c r="W160" s="35"/>
      <c r="X160" s="35"/>
      <c r="Y160" s="35"/>
      <c r="Z160" s="35"/>
      <c r="AA160" s="35"/>
      <c r="AB160" s="35"/>
      <c r="AC160" s="35"/>
      <c r="AD160" s="35"/>
      <c r="AE160" s="35"/>
      <c r="AR160" s="239" t="s">
        <v>101</v>
      </c>
      <c r="AT160" s="239" t="s">
        <v>256</v>
      </c>
      <c r="AU160" s="239" t="s">
        <v>88</v>
      </c>
      <c r="AY160" s="14" t="s">
        <v>215</v>
      </c>
      <c r="BE160" s="240">
        <f>IF(N160="základní",J160,0)</f>
        <v>0</v>
      </c>
      <c r="BF160" s="240">
        <f>IF(N160="snížená",J160,0)</f>
        <v>0</v>
      </c>
      <c r="BG160" s="240">
        <f>IF(N160="zákl. přenesená",J160,0)</f>
        <v>0</v>
      </c>
      <c r="BH160" s="240">
        <f>IF(N160="sníž. přenesená",J160,0)</f>
        <v>0</v>
      </c>
      <c r="BI160" s="240">
        <f>IF(N160="nulová",J160,0)</f>
        <v>0</v>
      </c>
      <c r="BJ160" s="14" t="s">
        <v>86</v>
      </c>
      <c r="BK160" s="240">
        <f>ROUND(I160*H160,2)</f>
        <v>0</v>
      </c>
      <c r="BL160" s="14" t="s">
        <v>101</v>
      </c>
      <c r="BM160" s="239" t="s">
        <v>1103</v>
      </c>
    </row>
    <row r="161" s="2" customFormat="1" ht="16.5" customHeight="1">
      <c r="A161" s="35"/>
      <c r="B161" s="36"/>
      <c r="C161" s="241" t="s">
        <v>304</v>
      </c>
      <c r="D161" s="241" t="s">
        <v>256</v>
      </c>
      <c r="E161" s="242" t="s">
        <v>1104</v>
      </c>
      <c r="F161" s="243" t="s">
        <v>1105</v>
      </c>
      <c r="G161" s="244" t="s">
        <v>259</v>
      </c>
      <c r="H161" s="245">
        <v>2.7999999999999998</v>
      </c>
      <c r="I161" s="246"/>
      <c r="J161" s="247">
        <f>ROUND(I161*H161,2)</f>
        <v>0</v>
      </c>
      <c r="K161" s="248"/>
      <c r="L161" s="41"/>
      <c r="M161" s="249" t="s">
        <v>1</v>
      </c>
      <c r="N161" s="250" t="s">
        <v>44</v>
      </c>
      <c r="O161" s="88"/>
      <c r="P161" s="237">
        <f>O161*H161</f>
        <v>0</v>
      </c>
      <c r="Q161" s="237">
        <v>4.0000000000000003E-05</v>
      </c>
      <c r="R161" s="237">
        <f>Q161*H161</f>
        <v>0.000112</v>
      </c>
      <c r="S161" s="237">
        <v>0</v>
      </c>
      <c r="T161" s="238">
        <f>S161*H161</f>
        <v>0</v>
      </c>
      <c r="U161" s="35"/>
      <c r="V161" s="35"/>
      <c r="W161" s="35"/>
      <c r="X161" s="35"/>
      <c r="Y161" s="35"/>
      <c r="Z161" s="35"/>
      <c r="AA161" s="35"/>
      <c r="AB161" s="35"/>
      <c r="AC161" s="35"/>
      <c r="AD161" s="35"/>
      <c r="AE161" s="35"/>
      <c r="AR161" s="239" t="s">
        <v>101</v>
      </c>
      <c r="AT161" s="239" t="s">
        <v>256</v>
      </c>
      <c r="AU161" s="239" t="s">
        <v>88</v>
      </c>
      <c r="AY161" s="14" t="s">
        <v>215</v>
      </c>
      <c r="BE161" s="240">
        <f>IF(N161="základní",J161,0)</f>
        <v>0</v>
      </c>
      <c r="BF161" s="240">
        <f>IF(N161="snížená",J161,0)</f>
        <v>0</v>
      </c>
      <c r="BG161" s="240">
        <f>IF(N161="zákl. přenesená",J161,0)</f>
        <v>0</v>
      </c>
      <c r="BH161" s="240">
        <f>IF(N161="sníž. přenesená",J161,0)</f>
        <v>0</v>
      </c>
      <c r="BI161" s="240">
        <f>IF(N161="nulová",J161,0)</f>
        <v>0</v>
      </c>
      <c r="BJ161" s="14" t="s">
        <v>86</v>
      </c>
      <c r="BK161" s="240">
        <f>ROUND(I161*H161,2)</f>
        <v>0</v>
      </c>
      <c r="BL161" s="14" t="s">
        <v>101</v>
      </c>
      <c r="BM161" s="239" t="s">
        <v>1106</v>
      </c>
    </row>
    <row r="162" s="2" customFormat="1" ht="24.15" customHeight="1">
      <c r="A162" s="35"/>
      <c r="B162" s="36"/>
      <c r="C162" s="241" t="s">
        <v>309</v>
      </c>
      <c r="D162" s="241" t="s">
        <v>256</v>
      </c>
      <c r="E162" s="242" t="s">
        <v>1107</v>
      </c>
      <c r="F162" s="243" t="s">
        <v>1108</v>
      </c>
      <c r="G162" s="244" t="s">
        <v>249</v>
      </c>
      <c r="H162" s="245">
        <v>0.044999999999999998</v>
      </c>
      <c r="I162" s="246"/>
      <c r="J162" s="247">
        <f>ROUND(I162*H162,2)</f>
        <v>0</v>
      </c>
      <c r="K162" s="248"/>
      <c r="L162" s="41"/>
      <c r="M162" s="249" t="s">
        <v>1</v>
      </c>
      <c r="N162" s="250" t="s">
        <v>44</v>
      </c>
      <c r="O162" s="88"/>
      <c r="P162" s="237">
        <f>O162*H162</f>
        <v>0</v>
      </c>
      <c r="Q162" s="237">
        <v>1.0383</v>
      </c>
      <c r="R162" s="237">
        <f>Q162*H162</f>
        <v>0.046723500000000001</v>
      </c>
      <c r="S162" s="237">
        <v>0</v>
      </c>
      <c r="T162" s="238">
        <f>S162*H162</f>
        <v>0</v>
      </c>
      <c r="U162" s="35"/>
      <c r="V162" s="35"/>
      <c r="W162" s="35"/>
      <c r="X162" s="35"/>
      <c r="Y162" s="35"/>
      <c r="Z162" s="35"/>
      <c r="AA162" s="35"/>
      <c r="AB162" s="35"/>
      <c r="AC162" s="35"/>
      <c r="AD162" s="35"/>
      <c r="AE162" s="35"/>
      <c r="AR162" s="239" t="s">
        <v>101</v>
      </c>
      <c r="AT162" s="239" t="s">
        <v>256</v>
      </c>
      <c r="AU162" s="239" t="s">
        <v>88</v>
      </c>
      <c r="AY162" s="14" t="s">
        <v>215</v>
      </c>
      <c r="BE162" s="240">
        <f>IF(N162="základní",J162,0)</f>
        <v>0</v>
      </c>
      <c r="BF162" s="240">
        <f>IF(N162="snížená",J162,0)</f>
        <v>0</v>
      </c>
      <c r="BG162" s="240">
        <f>IF(N162="zákl. přenesená",J162,0)</f>
        <v>0</v>
      </c>
      <c r="BH162" s="240">
        <f>IF(N162="sníž. přenesená",J162,0)</f>
        <v>0</v>
      </c>
      <c r="BI162" s="240">
        <f>IF(N162="nulová",J162,0)</f>
        <v>0</v>
      </c>
      <c r="BJ162" s="14" t="s">
        <v>86</v>
      </c>
      <c r="BK162" s="240">
        <f>ROUND(I162*H162,2)</f>
        <v>0</v>
      </c>
      <c r="BL162" s="14" t="s">
        <v>101</v>
      </c>
      <c r="BM162" s="239" t="s">
        <v>1109</v>
      </c>
    </row>
    <row r="163" s="12" customFormat="1" ht="22.8" customHeight="1">
      <c r="A163" s="12"/>
      <c r="B163" s="210"/>
      <c r="C163" s="211"/>
      <c r="D163" s="212" t="s">
        <v>78</v>
      </c>
      <c r="E163" s="224" t="s">
        <v>101</v>
      </c>
      <c r="F163" s="224" t="s">
        <v>1110</v>
      </c>
      <c r="G163" s="211"/>
      <c r="H163" s="211"/>
      <c r="I163" s="214"/>
      <c r="J163" s="225">
        <f>BK163</f>
        <v>0</v>
      </c>
      <c r="K163" s="211"/>
      <c r="L163" s="216"/>
      <c r="M163" s="217"/>
      <c r="N163" s="218"/>
      <c r="O163" s="218"/>
      <c r="P163" s="219">
        <f>SUM(P164:P168)</f>
        <v>0</v>
      </c>
      <c r="Q163" s="218"/>
      <c r="R163" s="219">
        <f>SUM(R164:R168)</f>
        <v>13.180226899999999</v>
      </c>
      <c r="S163" s="218"/>
      <c r="T163" s="220">
        <f>SUM(T164:T168)</f>
        <v>0</v>
      </c>
      <c r="U163" s="12"/>
      <c r="V163" s="12"/>
      <c r="W163" s="12"/>
      <c r="X163" s="12"/>
      <c r="Y163" s="12"/>
      <c r="Z163" s="12"/>
      <c r="AA163" s="12"/>
      <c r="AB163" s="12"/>
      <c r="AC163" s="12"/>
      <c r="AD163" s="12"/>
      <c r="AE163" s="12"/>
      <c r="AR163" s="221" t="s">
        <v>86</v>
      </c>
      <c r="AT163" s="222" t="s">
        <v>78</v>
      </c>
      <c r="AU163" s="222" t="s">
        <v>86</v>
      </c>
      <c r="AY163" s="221" t="s">
        <v>215</v>
      </c>
      <c r="BK163" s="223">
        <f>SUM(BK164:BK168)</f>
        <v>0</v>
      </c>
    </row>
    <row r="164" s="2" customFormat="1" ht="24.15" customHeight="1">
      <c r="A164" s="35"/>
      <c r="B164" s="36"/>
      <c r="C164" s="241" t="s">
        <v>313</v>
      </c>
      <c r="D164" s="241" t="s">
        <v>256</v>
      </c>
      <c r="E164" s="242" t="s">
        <v>1111</v>
      </c>
      <c r="F164" s="243" t="s">
        <v>1112</v>
      </c>
      <c r="G164" s="244" t="s">
        <v>259</v>
      </c>
      <c r="H164" s="245">
        <v>2.3999999999999999</v>
      </c>
      <c r="I164" s="246"/>
      <c r="J164" s="247">
        <f>ROUND(I164*H164,2)</f>
        <v>0</v>
      </c>
      <c r="K164" s="248"/>
      <c r="L164" s="41"/>
      <c r="M164" s="249" t="s">
        <v>1</v>
      </c>
      <c r="N164" s="250" t="s">
        <v>44</v>
      </c>
      <c r="O164" s="88"/>
      <c r="P164" s="237">
        <f>O164*H164</f>
        <v>0</v>
      </c>
      <c r="Q164" s="237">
        <v>0.22797999999999999</v>
      </c>
      <c r="R164" s="237">
        <f>Q164*H164</f>
        <v>0.54715199999999997</v>
      </c>
      <c r="S164" s="237">
        <v>0</v>
      </c>
      <c r="T164" s="238">
        <f>S164*H164</f>
        <v>0</v>
      </c>
      <c r="U164" s="35"/>
      <c r="V164" s="35"/>
      <c r="W164" s="35"/>
      <c r="X164" s="35"/>
      <c r="Y164" s="35"/>
      <c r="Z164" s="35"/>
      <c r="AA164" s="35"/>
      <c r="AB164" s="35"/>
      <c r="AC164" s="35"/>
      <c r="AD164" s="35"/>
      <c r="AE164" s="35"/>
      <c r="AR164" s="239" t="s">
        <v>101</v>
      </c>
      <c r="AT164" s="239" t="s">
        <v>256</v>
      </c>
      <c r="AU164" s="239" t="s">
        <v>88</v>
      </c>
      <c r="AY164" s="14" t="s">
        <v>215</v>
      </c>
      <c r="BE164" s="240">
        <f>IF(N164="základní",J164,0)</f>
        <v>0</v>
      </c>
      <c r="BF164" s="240">
        <f>IF(N164="snížená",J164,0)</f>
        <v>0</v>
      </c>
      <c r="BG164" s="240">
        <f>IF(N164="zákl. přenesená",J164,0)</f>
        <v>0</v>
      </c>
      <c r="BH164" s="240">
        <f>IF(N164="sníž. přenesená",J164,0)</f>
        <v>0</v>
      </c>
      <c r="BI164" s="240">
        <f>IF(N164="nulová",J164,0)</f>
        <v>0</v>
      </c>
      <c r="BJ164" s="14" t="s">
        <v>86</v>
      </c>
      <c r="BK164" s="240">
        <f>ROUND(I164*H164,2)</f>
        <v>0</v>
      </c>
      <c r="BL164" s="14" t="s">
        <v>101</v>
      </c>
      <c r="BM164" s="239" t="s">
        <v>1113</v>
      </c>
    </row>
    <row r="165" s="2" customFormat="1" ht="16.5" customHeight="1">
      <c r="A165" s="35"/>
      <c r="B165" s="36"/>
      <c r="C165" s="241" t="s">
        <v>317</v>
      </c>
      <c r="D165" s="241" t="s">
        <v>256</v>
      </c>
      <c r="E165" s="242" t="s">
        <v>1114</v>
      </c>
      <c r="F165" s="243" t="s">
        <v>1115</v>
      </c>
      <c r="G165" s="244" t="s">
        <v>287</v>
      </c>
      <c r="H165" s="245">
        <v>0.65800000000000003</v>
      </c>
      <c r="I165" s="246"/>
      <c r="J165" s="247">
        <f>ROUND(I165*H165,2)</f>
        <v>0</v>
      </c>
      <c r="K165" s="248"/>
      <c r="L165" s="41"/>
      <c r="M165" s="249" t="s">
        <v>1</v>
      </c>
      <c r="N165" s="250" t="s">
        <v>44</v>
      </c>
      <c r="O165" s="88"/>
      <c r="P165" s="237">
        <f>O165*H165</f>
        <v>0</v>
      </c>
      <c r="Q165" s="237">
        <v>1.7034</v>
      </c>
      <c r="R165" s="237">
        <f>Q165*H165</f>
        <v>1.1208372</v>
      </c>
      <c r="S165" s="237">
        <v>0</v>
      </c>
      <c r="T165" s="238">
        <f>S165*H165</f>
        <v>0</v>
      </c>
      <c r="U165" s="35"/>
      <c r="V165" s="35"/>
      <c r="W165" s="35"/>
      <c r="X165" s="35"/>
      <c r="Y165" s="35"/>
      <c r="Z165" s="35"/>
      <c r="AA165" s="35"/>
      <c r="AB165" s="35"/>
      <c r="AC165" s="35"/>
      <c r="AD165" s="35"/>
      <c r="AE165" s="35"/>
      <c r="AR165" s="239" t="s">
        <v>101</v>
      </c>
      <c r="AT165" s="239" t="s">
        <v>256</v>
      </c>
      <c r="AU165" s="239" t="s">
        <v>88</v>
      </c>
      <c r="AY165" s="14" t="s">
        <v>215</v>
      </c>
      <c r="BE165" s="240">
        <f>IF(N165="základní",J165,0)</f>
        <v>0</v>
      </c>
      <c r="BF165" s="240">
        <f>IF(N165="snížená",J165,0)</f>
        <v>0</v>
      </c>
      <c r="BG165" s="240">
        <f>IF(N165="zákl. přenesená",J165,0)</f>
        <v>0</v>
      </c>
      <c r="BH165" s="240">
        <f>IF(N165="sníž. přenesená",J165,0)</f>
        <v>0</v>
      </c>
      <c r="BI165" s="240">
        <f>IF(N165="nulová",J165,0)</f>
        <v>0</v>
      </c>
      <c r="BJ165" s="14" t="s">
        <v>86</v>
      </c>
      <c r="BK165" s="240">
        <f>ROUND(I165*H165,2)</f>
        <v>0</v>
      </c>
      <c r="BL165" s="14" t="s">
        <v>101</v>
      </c>
      <c r="BM165" s="239" t="s">
        <v>1116</v>
      </c>
    </row>
    <row r="166" s="2" customFormat="1" ht="24.15" customHeight="1">
      <c r="A166" s="35"/>
      <c r="B166" s="36"/>
      <c r="C166" s="241" t="s">
        <v>321</v>
      </c>
      <c r="D166" s="241" t="s">
        <v>256</v>
      </c>
      <c r="E166" s="242" t="s">
        <v>1117</v>
      </c>
      <c r="F166" s="243" t="s">
        <v>1118</v>
      </c>
      <c r="G166" s="244" t="s">
        <v>259</v>
      </c>
      <c r="H166" s="245">
        <v>9.5999999999999996</v>
      </c>
      <c r="I166" s="246"/>
      <c r="J166" s="247">
        <f>ROUND(I166*H166,2)</f>
        <v>0</v>
      </c>
      <c r="K166" s="248"/>
      <c r="L166" s="41"/>
      <c r="M166" s="249" t="s">
        <v>1</v>
      </c>
      <c r="N166" s="250" t="s">
        <v>44</v>
      </c>
      <c r="O166" s="88"/>
      <c r="P166" s="237">
        <f>O166*H166</f>
        <v>0</v>
      </c>
      <c r="Q166" s="237">
        <v>0.16192000000000001</v>
      </c>
      <c r="R166" s="237">
        <f>Q166*H166</f>
        <v>1.554432</v>
      </c>
      <c r="S166" s="237">
        <v>0</v>
      </c>
      <c r="T166" s="238">
        <f>S166*H166</f>
        <v>0</v>
      </c>
      <c r="U166" s="35"/>
      <c r="V166" s="35"/>
      <c r="W166" s="35"/>
      <c r="X166" s="35"/>
      <c r="Y166" s="35"/>
      <c r="Z166" s="35"/>
      <c r="AA166" s="35"/>
      <c r="AB166" s="35"/>
      <c r="AC166" s="35"/>
      <c r="AD166" s="35"/>
      <c r="AE166" s="35"/>
      <c r="AR166" s="239" t="s">
        <v>101</v>
      </c>
      <c r="AT166" s="239" t="s">
        <v>256</v>
      </c>
      <c r="AU166" s="239" t="s">
        <v>88</v>
      </c>
      <c r="AY166" s="14" t="s">
        <v>215</v>
      </c>
      <c r="BE166" s="240">
        <f>IF(N166="základní",J166,0)</f>
        <v>0</v>
      </c>
      <c r="BF166" s="240">
        <f>IF(N166="snížená",J166,0)</f>
        <v>0</v>
      </c>
      <c r="BG166" s="240">
        <f>IF(N166="zákl. přenesená",J166,0)</f>
        <v>0</v>
      </c>
      <c r="BH166" s="240">
        <f>IF(N166="sníž. přenesená",J166,0)</f>
        <v>0</v>
      </c>
      <c r="BI166" s="240">
        <f>IF(N166="nulová",J166,0)</f>
        <v>0</v>
      </c>
      <c r="BJ166" s="14" t="s">
        <v>86</v>
      </c>
      <c r="BK166" s="240">
        <f>ROUND(I166*H166,2)</f>
        <v>0</v>
      </c>
      <c r="BL166" s="14" t="s">
        <v>101</v>
      </c>
      <c r="BM166" s="239" t="s">
        <v>1119</v>
      </c>
    </row>
    <row r="167" s="2" customFormat="1" ht="33" customHeight="1">
      <c r="A167" s="35"/>
      <c r="B167" s="36"/>
      <c r="C167" s="241" t="s">
        <v>325</v>
      </c>
      <c r="D167" s="241" t="s">
        <v>256</v>
      </c>
      <c r="E167" s="242" t="s">
        <v>1120</v>
      </c>
      <c r="F167" s="243" t="s">
        <v>1121</v>
      </c>
      <c r="G167" s="244" t="s">
        <v>259</v>
      </c>
      <c r="H167" s="245">
        <v>9.5999999999999996</v>
      </c>
      <c r="I167" s="246"/>
      <c r="J167" s="247">
        <f>ROUND(I167*H167,2)</f>
        <v>0</v>
      </c>
      <c r="K167" s="248"/>
      <c r="L167" s="41"/>
      <c r="M167" s="249" t="s">
        <v>1</v>
      </c>
      <c r="N167" s="250" t="s">
        <v>44</v>
      </c>
      <c r="O167" s="88"/>
      <c r="P167" s="237">
        <f>O167*H167</f>
        <v>0</v>
      </c>
      <c r="Q167" s="237">
        <v>1.0311999999999999</v>
      </c>
      <c r="R167" s="237">
        <f>Q167*H167</f>
        <v>9.899519999999999</v>
      </c>
      <c r="S167" s="237">
        <v>0</v>
      </c>
      <c r="T167" s="238">
        <f>S167*H167</f>
        <v>0</v>
      </c>
      <c r="U167" s="35"/>
      <c r="V167" s="35"/>
      <c r="W167" s="35"/>
      <c r="X167" s="35"/>
      <c r="Y167" s="35"/>
      <c r="Z167" s="35"/>
      <c r="AA167" s="35"/>
      <c r="AB167" s="35"/>
      <c r="AC167" s="35"/>
      <c r="AD167" s="35"/>
      <c r="AE167" s="35"/>
      <c r="AR167" s="239" t="s">
        <v>101</v>
      </c>
      <c r="AT167" s="239" t="s">
        <v>256</v>
      </c>
      <c r="AU167" s="239" t="s">
        <v>88</v>
      </c>
      <c r="AY167" s="14" t="s">
        <v>215</v>
      </c>
      <c r="BE167" s="240">
        <f>IF(N167="základní",J167,0)</f>
        <v>0</v>
      </c>
      <c r="BF167" s="240">
        <f>IF(N167="snížená",J167,0)</f>
        <v>0</v>
      </c>
      <c r="BG167" s="240">
        <f>IF(N167="zákl. přenesená",J167,0)</f>
        <v>0</v>
      </c>
      <c r="BH167" s="240">
        <f>IF(N167="sníž. přenesená",J167,0)</f>
        <v>0</v>
      </c>
      <c r="BI167" s="240">
        <f>IF(N167="nulová",J167,0)</f>
        <v>0</v>
      </c>
      <c r="BJ167" s="14" t="s">
        <v>86</v>
      </c>
      <c r="BK167" s="240">
        <f>ROUND(I167*H167,2)</f>
        <v>0</v>
      </c>
      <c r="BL167" s="14" t="s">
        <v>101</v>
      </c>
      <c r="BM167" s="239" t="s">
        <v>1122</v>
      </c>
    </row>
    <row r="168" s="2" customFormat="1" ht="24.15" customHeight="1">
      <c r="A168" s="35"/>
      <c r="B168" s="36"/>
      <c r="C168" s="241" t="s">
        <v>329</v>
      </c>
      <c r="D168" s="241" t="s">
        <v>256</v>
      </c>
      <c r="E168" s="242" t="s">
        <v>1094</v>
      </c>
      <c r="F168" s="243" t="s">
        <v>1095</v>
      </c>
      <c r="G168" s="244" t="s">
        <v>249</v>
      </c>
      <c r="H168" s="245">
        <v>0.055</v>
      </c>
      <c r="I168" s="246"/>
      <c r="J168" s="247">
        <f>ROUND(I168*H168,2)</f>
        <v>0</v>
      </c>
      <c r="K168" s="248"/>
      <c r="L168" s="41"/>
      <c r="M168" s="249" t="s">
        <v>1</v>
      </c>
      <c r="N168" s="250" t="s">
        <v>44</v>
      </c>
      <c r="O168" s="88"/>
      <c r="P168" s="237">
        <f>O168*H168</f>
        <v>0</v>
      </c>
      <c r="Q168" s="237">
        <v>1.0597399999999999</v>
      </c>
      <c r="R168" s="237">
        <f>Q168*H168</f>
        <v>0.058285699999999996</v>
      </c>
      <c r="S168" s="237">
        <v>0</v>
      </c>
      <c r="T168" s="238">
        <f>S168*H168</f>
        <v>0</v>
      </c>
      <c r="U168" s="35"/>
      <c r="V168" s="35"/>
      <c r="W168" s="35"/>
      <c r="X168" s="35"/>
      <c r="Y168" s="35"/>
      <c r="Z168" s="35"/>
      <c r="AA168" s="35"/>
      <c r="AB168" s="35"/>
      <c r="AC168" s="35"/>
      <c r="AD168" s="35"/>
      <c r="AE168" s="35"/>
      <c r="AR168" s="239" t="s">
        <v>101</v>
      </c>
      <c r="AT168" s="239" t="s">
        <v>256</v>
      </c>
      <c r="AU168" s="239" t="s">
        <v>88</v>
      </c>
      <c r="AY168" s="14" t="s">
        <v>215</v>
      </c>
      <c r="BE168" s="240">
        <f>IF(N168="základní",J168,0)</f>
        <v>0</v>
      </c>
      <c r="BF168" s="240">
        <f>IF(N168="snížená",J168,0)</f>
        <v>0</v>
      </c>
      <c r="BG168" s="240">
        <f>IF(N168="zákl. přenesená",J168,0)</f>
        <v>0</v>
      </c>
      <c r="BH168" s="240">
        <f>IF(N168="sníž. přenesená",J168,0)</f>
        <v>0</v>
      </c>
      <c r="BI168" s="240">
        <f>IF(N168="nulová",J168,0)</f>
        <v>0</v>
      </c>
      <c r="BJ168" s="14" t="s">
        <v>86</v>
      </c>
      <c r="BK168" s="240">
        <f>ROUND(I168*H168,2)</f>
        <v>0</v>
      </c>
      <c r="BL168" s="14" t="s">
        <v>101</v>
      </c>
      <c r="BM168" s="239" t="s">
        <v>1123</v>
      </c>
    </row>
    <row r="169" s="12" customFormat="1" ht="22.8" customHeight="1">
      <c r="A169" s="12"/>
      <c r="B169" s="210"/>
      <c r="C169" s="211"/>
      <c r="D169" s="212" t="s">
        <v>78</v>
      </c>
      <c r="E169" s="224" t="s">
        <v>222</v>
      </c>
      <c r="F169" s="224" t="s">
        <v>1124</v>
      </c>
      <c r="G169" s="211"/>
      <c r="H169" s="211"/>
      <c r="I169" s="214"/>
      <c r="J169" s="225">
        <f>BK169</f>
        <v>0</v>
      </c>
      <c r="K169" s="211"/>
      <c r="L169" s="216"/>
      <c r="M169" s="217"/>
      <c r="N169" s="218"/>
      <c r="O169" s="218"/>
      <c r="P169" s="219">
        <f>SUM(P170:P173)</f>
        <v>0</v>
      </c>
      <c r="Q169" s="218"/>
      <c r="R169" s="219">
        <f>SUM(R170:R173)</f>
        <v>4.2435465199999998</v>
      </c>
      <c r="S169" s="218"/>
      <c r="T169" s="220">
        <f>SUM(T170:T173)</f>
        <v>0</v>
      </c>
      <c r="U169" s="12"/>
      <c r="V169" s="12"/>
      <c r="W169" s="12"/>
      <c r="X169" s="12"/>
      <c r="Y169" s="12"/>
      <c r="Z169" s="12"/>
      <c r="AA169" s="12"/>
      <c r="AB169" s="12"/>
      <c r="AC169" s="12"/>
      <c r="AD169" s="12"/>
      <c r="AE169" s="12"/>
      <c r="AR169" s="221" t="s">
        <v>86</v>
      </c>
      <c r="AT169" s="222" t="s">
        <v>78</v>
      </c>
      <c r="AU169" s="222" t="s">
        <v>86</v>
      </c>
      <c r="AY169" s="221" t="s">
        <v>215</v>
      </c>
      <c r="BK169" s="223">
        <f>SUM(BK170:BK173)</f>
        <v>0</v>
      </c>
    </row>
    <row r="170" s="2" customFormat="1" ht="24.15" customHeight="1">
      <c r="A170" s="35"/>
      <c r="B170" s="36"/>
      <c r="C170" s="241" t="s">
        <v>333</v>
      </c>
      <c r="D170" s="241" t="s">
        <v>256</v>
      </c>
      <c r="E170" s="242" t="s">
        <v>1125</v>
      </c>
      <c r="F170" s="243" t="s">
        <v>1126</v>
      </c>
      <c r="G170" s="244" t="s">
        <v>221</v>
      </c>
      <c r="H170" s="245">
        <v>1.5</v>
      </c>
      <c r="I170" s="246"/>
      <c r="J170" s="247">
        <f>ROUND(I170*H170,2)</f>
        <v>0</v>
      </c>
      <c r="K170" s="248"/>
      <c r="L170" s="41"/>
      <c r="M170" s="249" t="s">
        <v>1</v>
      </c>
      <c r="N170" s="250" t="s">
        <v>44</v>
      </c>
      <c r="O170" s="88"/>
      <c r="P170" s="237">
        <f>O170*H170</f>
        <v>0</v>
      </c>
      <c r="Q170" s="237">
        <v>0.00025000000000000001</v>
      </c>
      <c r="R170" s="237">
        <f>Q170*H170</f>
        <v>0.00037500000000000001</v>
      </c>
      <c r="S170" s="237">
        <v>0</v>
      </c>
      <c r="T170" s="238">
        <f>S170*H170</f>
        <v>0</v>
      </c>
      <c r="U170" s="35"/>
      <c r="V170" s="35"/>
      <c r="W170" s="35"/>
      <c r="X170" s="35"/>
      <c r="Y170" s="35"/>
      <c r="Z170" s="35"/>
      <c r="AA170" s="35"/>
      <c r="AB170" s="35"/>
      <c r="AC170" s="35"/>
      <c r="AD170" s="35"/>
      <c r="AE170" s="35"/>
      <c r="AR170" s="239" t="s">
        <v>101</v>
      </c>
      <c r="AT170" s="239" t="s">
        <v>256</v>
      </c>
      <c r="AU170" s="239" t="s">
        <v>88</v>
      </c>
      <c r="AY170" s="14" t="s">
        <v>215</v>
      </c>
      <c r="BE170" s="240">
        <f>IF(N170="základní",J170,0)</f>
        <v>0</v>
      </c>
      <c r="BF170" s="240">
        <f>IF(N170="snížená",J170,0)</f>
        <v>0</v>
      </c>
      <c r="BG170" s="240">
        <f>IF(N170="zákl. přenesená",J170,0)</f>
        <v>0</v>
      </c>
      <c r="BH170" s="240">
        <f>IF(N170="sníž. přenesená",J170,0)</f>
        <v>0</v>
      </c>
      <c r="BI170" s="240">
        <f>IF(N170="nulová",J170,0)</f>
        <v>0</v>
      </c>
      <c r="BJ170" s="14" t="s">
        <v>86</v>
      </c>
      <c r="BK170" s="240">
        <f>ROUND(I170*H170,2)</f>
        <v>0</v>
      </c>
      <c r="BL170" s="14" t="s">
        <v>101</v>
      </c>
      <c r="BM170" s="239" t="s">
        <v>1127</v>
      </c>
    </row>
    <row r="171" s="2" customFormat="1" ht="24.15" customHeight="1">
      <c r="A171" s="35"/>
      <c r="B171" s="36"/>
      <c r="C171" s="226" t="s">
        <v>338</v>
      </c>
      <c r="D171" s="226" t="s">
        <v>218</v>
      </c>
      <c r="E171" s="227" t="s">
        <v>1128</v>
      </c>
      <c r="F171" s="228" t="s">
        <v>1129</v>
      </c>
      <c r="G171" s="229" t="s">
        <v>226</v>
      </c>
      <c r="H171" s="230">
        <v>1</v>
      </c>
      <c r="I171" s="231"/>
      <c r="J171" s="232">
        <f>ROUND(I171*H171,2)</f>
        <v>0</v>
      </c>
      <c r="K171" s="233"/>
      <c r="L171" s="234"/>
      <c r="M171" s="235" t="s">
        <v>1</v>
      </c>
      <c r="N171" s="236" t="s">
        <v>44</v>
      </c>
      <c r="O171" s="88"/>
      <c r="P171" s="237">
        <f>O171*H171</f>
        <v>0</v>
      </c>
      <c r="Q171" s="237">
        <v>0</v>
      </c>
      <c r="R171" s="237">
        <f>Q171*H171</f>
        <v>0</v>
      </c>
      <c r="S171" s="237">
        <v>0</v>
      </c>
      <c r="T171" s="238">
        <f>S171*H171</f>
        <v>0</v>
      </c>
      <c r="U171" s="35"/>
      <c r="V171" s="35"/>
      <c r="W171" s="35"/>
      <c r="X171" s="35"/>
      <c r="Y171" s="35"/>
      <c r="Z171" s="35"/>
      <c r="AA171" s="35"/>
      <c r="AB171" s="35"/>
      <c r="AC171" s="35"/>
      <c r="AD171" s="35"/>
      <c r="AE171" s="35"/>
      <c r="AR171" s="239" t="s">
        <v>222</v>
      </c>
      <c r="AT171" s="239" t="s">
        <v>218</v>
      </c>
      <c r="AU171" s="239" t="s">
        <v>88</v>
      </c>
      <c r="AY171" s="14" t="s">
        <v>215</v>
      </c>
      <c r="BE171" s="240">
        <f>IF(N171="základní",J171,0)</f>
        <v>0</v>
      </c>
      <c r="BF171" s="240">
        <f>IF(N171="snížená",J171,0)</f>
        <v>0</v>
      </c>
      <c r="BG171" s="240">
        <f>IF(N171="zákl. přenesená",J171,0)</f>
        <v>0</v>
      </c>
      <c r="BH171" s="240">
        <f>IF(N171="sníž. přenesená",J171,0)</f>
        <v>0</v>
      </c>
      <c r="BI171" s="240">
        <f>IF(N171="nulová",J171,0)</f>
        <v>0</v>
      </c>
      <c r="BJ171" s="14" t="s">
        <v>86</v>
      </c>
      <c r="BK171" s="240">
        <f>ROUND(I171*H171,2)</f>
        <v>0</v>
      </c>
      <c r="BL171" s="14" t="s">
        <v>101</v>
      </c>
      <c r="BM171" s="239" t="s">
        <v>1130</v>
      </c>
    </row>
    <row r="172" s="2" customFormat="1" ht="16.5" customHeight="1">
      <c r="A172" s="35"/>
      <c r="B172" s="36"/>
      <c r="C172" s="226" t="s">
        <v>342</v>
      </c>
      <c r="D172" s="226" t="s">
        <v>218</v>
      </c>
      <c r="E172" s="227" t="s">
        <v>1131</v>
      </c>
      <c r="F172" s="228" t="s">
        <v>1132</v>
      </c>
      <c r="G172" s="229" t="s">
        <v>226</v>
      </c>
      <c r="H172" s="230">
        <v>2</v>
      </c>
      <c r="I172" s="231"/>
      <c r="J172" s="232">
        <f>ROUND(I172*H172,2)</f>
        <v>0</v>
      </c>
      <c r="K172" s="233"/>
      <c r="L172" s="234"/>
      <c r="M172" s="235" t="s">
        <v>1</v>
      </c>
      <c r="N172" s="236" t="s">
        <v>44</v>
      </c>
      <c r="O172" s="88"/>
      <c r="P172" s="237">
        <f>O172*H172</f>
        <v>0</v>
      </c>
      <c r="Q172" s="237">
        <v>0</v>
      </c>
      <c r="R172" s="237">
        <f>Q172*H172</f>
        <v>0</v>
      </c>
      <c r="S172" s="237">
        <v>0</v>
      </c>
      <c r="T172" s="238">
        <f>S172*H172</f>
        <v>0</v>
      </c>
      <c r="U172" s="35"/>
      <c r="V172" s="35"/>
      <c r="W172" s="35"/>
      <c r="X172" s="35"/>
      <c r="Y172" s="35"/>
      <c r="Z172" s="35"/>
      <c r="AA172" s="35"/>
      <c r="AB172" s="35"/>
      <c r="AC172" s="35"/>
      <c r="AD172" s="35"/>
      <c r="AE172" s="35"/>
      <c r="AR172" s="239" t="s">
        <v>222</v>
      </c>
      <c r="AT172" s="239" t="s">
        <v>218</v>
      </c>
      <c r="AU172" s="239" t="s">
        <v>88</v>
      </c>
      <c r="AY172" s="14" t="s">
        <v>215</v>
      </c>
      <c r="BE172" s="240">
        <f>IF(N172="základní",J172,0)</f>
        <v>0</v>
      </c>
      <c r="BF172" s="240">
        <f>IF(N172="snížená",J172,0)</f>
        <v>0</v>
      </c>
      <c r="BG172" s="240">
        <f>IF(N172="zákl. přenesená",J172,0)</f>
        <v>0</v>
      </c>
      <c r="BH172" s="240">
        <f>IF(N172="sníž. přenesená",J172,0)</f>
        <v>0</v>
      </c>
      <c r="BI172" s="240">
        <f>IF(N172="nulová",J172,0)</f>
        <v>0</v>
      </c>
      <c r="BJ172" s="14" t="s">
        <v>86</v>
      </c>
      <c r="BK172" s="240">
        <f>ROUND(I172*H172,2)</f>
        <v>0</v>
      </c>
      <c r="BL172" s="14" t="s">
        <v>101</v>
      </c>
      <c r="BM172" s="239" t="s">
        <v>1133</v>
      </c>
    </row>
    <row r="173" s="2" customFormat="1" ht="24.15" customHeight="1">
      <c r="A173" s="35"/>
      <c r="B173" s="36"/>
      <c r="C173" s="241" t="s">
        <v>346</v>
      </c>
      <c r="D173" s="241" t="s">
        <v>256</v>
      </c>
      <c r="E173" s="242" t="s">
        <v>1134</v>
      </c>
      <c r="F173" s="243" t="s">
        <v>1135</v>
      </c>
      <c r="G173" s="244" t="s">
        <v>287</v>
      </c>
      <c r="H173" s="245">
        <v>1.696</v>
      </c>
      <c r="I173" s="246"/>
      <c r="J173" s="247">
        <f>ROUND(I173*H173,2)</f>
        <v>0</v>
      </c>
      <c r="K173" s="248"/>
      <c r="L173" s="41"/>
      <c r="M173" s="249" t="s">
        <v>1</v>
      </c>
      <c r="N173" s="250" t="s">
        <v>44</v>
      </c>
      <c r="O173" s="88"/>
      <c r="P173" s="237">
        <f>O173*H173</f>
        <v>0</v>
      </c>
      <c r="Q173" s="237">
        <v>2.5018699999999998</v>
      </c>
      <c r="R173" s="237">
        <f>Q173*H173</f>
        <v>4.2431715199999998</v>
      </c>
      <c r="S173" s="237">
        <v>0</v>
      </c>
      <c r="T173" s="238">
        <f>S173*H173</f>
        <v>0</v>
      </c>
      <c r="U173" s="35"/>
      <c r="V173" s="35"/>
      <c r="W173" s="35"/>
      <c r="X173" s="35"/>
      <c r="Y173" s="35"/>
      <c r="Z173" s="35"/>
      <c r="AA173" s="35"/>
      <c r="AB173" s="35"/>
      <c r="AC173" s="35"/>
      <c r="AD173" s="35"/>
      <c r="AE173" s="35"/>
      <c r="AR173" s="239" t="s">
        <v>101</v>
      </c>
      <c r="AT173" s="239" t="s">
        <v>256</v>
      </c>
      <c r="AU173" s="239" t="s">
        <v>88</v>
      </c>
      <c r="AY173" s="14" t="s">
        <v>215</v>
      </c>
      <c r="BE173" s="240">
        <f>IF(N173="základní",J173,0)</f>
        <v>0</v>
      </c>
      <c r="BF173" s="240">
        <f>IF(N173="snížená",J173,0)</f>
        <v>0</v>
      </c>
      <c r="BG173" s="240">
        <f>IF(N173="zákl. přenesená",J173,0)</f>
        <v>0</v>
      </c>
      <c r="BH173" s="240">
        <f>IF(N173="sníž. přenesená",J173,0)</f>
        <v>0</v>
      </c>
      <c r="BI173" s="240">
        <f>IF(N173="nulová",J173,0)</f>
        <v>0</v>
      </c>
      <c r="BJ173" s="14" t="s">
        <v>86</v>
      </c>
      <c r="BK173" s="240">
        <f>ROUND(I173*H173,2)</f>
        <v>0</v>
      </c>
      <c r="BL173" s="14" t="s">
        <v>101</v>
      </c>
      <c r="BM173" s="239" t="s">
        <v>1136</v>
      </c>
    </row>
    <row r="174" s="12" customFormat="1" ht="22.8" customHeight="1">
      <c r="A174" s="12"/>
      <c r="B174" s="210"/>
      <c r="C174" s="211"/>
      <c r="D174" s="212" t="s">
        <v>78</v>
      </c>
      <c r="E174" s="224" t="s">
        <v>246</v>
      </c>
      <c r="F174" s="224" t="s">
        <v>1137</v>
      </c>
      <c r="G174" s="211"/>
      <c r="H174" s="211"/>
      <c r="I174" s="214"/>
      <c r="J174" s="225">
        <f>BK174</f>
        <v>0</v>
      </c>
      <c r="K174" s="211"/>
      <c r="L174" s="216"/>
      <c r="M174" s="217"/>
      <c r="N174" s="218"/>
      <c r="O174" s="218"/>
      <c r="P174" s="219">
        <f>SUM(P175:P182)</f>
        <v>0</v>
      </c>
      <c r="Q174" s="218"/>
      <c r="R174" s="219">
        <f>SUM(R175:R182)</f>
        <v>1.1574448799999999</v>
      </c>
      <c r="S174" s="218"/>
      <c r="T174" s="220">
        <f>SUM(T175:T182)</f>
        <v>16.283279999999998</v>
      </c>
      <c r="U174" s="12"/>
      <c r="V174" s="12"/>
      <c r="W174" s="12"/>
      <c r="X174" s="12"/>
      <c r="Y174" s="12"/>
      <c r="Z174" s="12"/>
      <c r="AA174" s="12"/>
      <c r="AB174" s="12"/>
      <c r="AC174" s="12"/>
      <c r="AD174" s="12"/>
      <c r="AE174" s="12"/>
      <c r="AR174" s="221" t="s">
        <v>86</v>
      </c>
      <c r="AT174" s="222" t="s">
        <v>78</v>
      </c>
      <c r="AU174" s="222" t="s">
        <v>86</v>
      </c>
      <c r="AY174" s="221" t="s">
        <v>215</v>
      </c>
      <c r="BK174" s="223">
        <f>SUM(BK175:BK182)</f>
        <v>0</v>
      </c>
    </row>
    <row r="175" s="2" customFormat="1" ht="24.15" customHeight="1">
      <c r="A175" s="35"/>
      <c r="B175" s="36"/>
      <c r="C175" s="241" t="s">
        <v>350</v>
      </c>
      <c r="D175" s="241" t="s">
        <v>256</v>
      </c>
      <c r="E175" s="242" t="s">
        <v>1138</v>
      </c>
      <c r="F175" s="243" t="s">
        <v>1139</v>
      </c>
      <c r="G175" s="244" t="s">
        <v>259</v>
      </c>
      <c r="H175" s="245">
        <v>1.44</v>
      </c>
      <c r="I175" s="246"/>
      <c r="J175" s="247">
        <f>ROUND(I175*H175,2)</f>
        <v>0</v>
      </c>
      <c r="K175" s="248"/>
      <c r="L175" s="41"/>
      <c r="M175" s="249" t="s">
        <v>1</v>
      </c>
      <c r="N175" s="250" t="s">
        <v>44</v>
      </c>
      <c r="O175" s="88"/>
      <c r="P175" s="237">
        <f>O175*H175</f>
        <v>0</v>
      </c>
      <c r="Q175" s="237">
        <v>0.00063000000000000003</v>
      </c>
      <c r="R175" s="237">
        <f>Q175*H175</f>
        <v>0.00090720000000000004</v>
      </c>
      <c r="S175" s="237">
        <v>0</v>
      </c>
      <c r="T175" s="238">
        <f>S175*H175</f>
        <v>0</v>
      </c>
      <c r="U175" s="35"/>
      <c r="V175" s="35"/>
      <c r="W175" s="35"/>
      <c r="X175" s="35"/>
      <c r="Y175" s="35"/>
      <c r="Z175" s="35"/>
      <c r="AA175" s="35"/>
      <c r="AB175" s="35"/>
      <c r="AC175" s="35"/>
      <c r="AD175" s="35"/>
      <c r="AE175" s="35"/>
      <c r="AR175" s="239" t="s">
        <v>101</v>
      </c>
      <c r="AT175" s="239" t="s">
        <v>256</v>
      </c>
      <c r="AU175" s="239" t="s">
        <v>88</v>
      </c>
      <c r="AY175" s="14" t="s">
        <v>215</v>
      </c>
      <c r="BE175" s="240">
        <f>IF(N175="základní",J175,0)</f>
        <v>0</v>
      </c>
      <c r="BF175" s="240">
        <f>IF(N175="snížená",J175,0)</f>
        <v>0</v>
      </c>
      <c r="BG175" s="240">
        <f>IF(N175="zákl. přenesená",J175,0)</f>
        <v>0</v>
      </c>
      <c r="BH175" s="240">
        <f>IF(N175="sníž. přenesená",J175,0)</f>
        <v>0</v>
      </c>
      <c r="BI175" s="240">
        <f>IF(N175="nulová",J175,0)</f>
        <v>0</v>
      </c>
      <c r="BJ175" s="14" t="s">
        <v>86</v>
      </c>
      <c r="BK175" s="240">
        <f>ROUND(I175*H175,2)</f>
        <v>0</v>
      </c>
      <c r="BL175" s="14" t="s">
        <v>101</v>
      </c>
      <c r="BM175" s="239" t="s">
        <v>1140</v>
      </c>
    </row>
    <row r="176" s="2" customFormat="1" ht="24.15" customHeight="1">
      <c r="A176" s="35"/>
      <c r="B176" s="36"/>
      <c r="C176" s="241" t="s">
        <v>354</v>
      </c>
      <c r="D176" s="241" t="s">
        <v>256</v>
      </c>
      <c r="E176" s="242" t="s">
        <v>1141</v>
      </c>
      <c r="F176" s="243" t="s">
        <v>1142</v>
      </c>
      <c r="G176" s="244" t="s">
        <v>221</v>
      </c>
      <c r="H176" s="245">
        <v>4.7999999999999998</v>
      </c>
      <c r="I176" s="246"/>
      <c r="J176" s="247">
        <f>ROUND(I176*H176,2)</f>
        <v>0</v>
      </c>
      <c r="K176" s="248"/>
      <c r="L176" s="41"/>
      <c r="M176" s="249" t="s">
        <v>1</v>
      </c>
      <c r="N176" s="250" t="s">
        <v>44</v>
      </c>
      <c r="O176" s="88"/>
      <c r="P176" s="237">
        <f>O176*H176</f>
        <v>0</v>
      </c>
      <c r="Q176" s="237">
        <v>0.00017000000000000001</v>
      </c>
      <c r="R176" s="237">
        <f>Q176*H176</f>
        <v>0.00081599999999999999</v>
      </c>
      <c r="S176" s="237">
        <v>0</v>
      </c>
      <c r="T176" s="238">
        <f>S176*H176</f>
        <v>0</v>
      </c>
      <c r="U176" s="35"/>
      <c r="V176" s="35"/>
      <c r="W176" s="35"/>
      <c r="X176" s="35"/>
      <c r="Y176" s="35"/>
      <c r="Z176" s="35"/>
      <c r="AA176" s="35"/>
      <c r="AB176" s="35"/>
      <c r="AC176" s="35"/>
      <c r="AD176" s="35"/>
      <c r="AE176" s="35"/>
      <c r="AR176" s="239" t="s">
        <v>101</v>
      </c>
      <c r="AT176" s="239" t="s">
        <v>256</v>
      </c>
      <c r="AU176" s="239" t="s">
        <v>88</v>
      </c>
      <c r="AY176" s="14" t="s">
        <v>215</v>
      </c>
      <c r="BE176" s="240">
        <f>IF(N176="základní",J176,0)</f>
        <v>0</v>
      </c>
      <c r="BF176" s="240">
        <f>IF(N176="snížená",J176,0)</f>
        <v>0</v>
      </c>
      <c r="BG176" s="240">
        <f>IF(N176="zákl. přenesená",J176,0)</f>
        <v>0</v>
      </c>
      <c r="BH176" s="240">
        <f>IF(N176="sníž. přenesená",J176,0)</f>
        <v>0</v>
      </c>
      <c r="BI176" s="240">
        <f>IF(N176="nulová",J176,0)</f>
        <v>0</v>
      </c>
      <c r="BJ176" s="14" t="s">
        <v>86</v>
      </c>
      <c r="BK176" s="240">
        <f>ROUND(I176*H176,2)</f>
        <v>0</v>
      </c>
      <c r="BL176" s="14" t="s">
        <v>101</v>
      </c>
      <c r="BM176" s="239" t="s">
        <v>1143</v>
      </c>
    </row>
    <row r="177" s="2" customFormat="1" ht="16.5" customHeight="1">
      <c r="A177" s="35"/>
      <c r="B177" s="36"/>
      <c r="C177" s="241" t="s">
        <v>358</v>
      </c>
      <c r="D177" s="241" t="s">
        <v>256</v>
      </c>
      <c r="E177" s="242" t="s">
        <v>1144</v>
      </c>
      <c r="F177" s="243" t="s">
        <v>1145</v>
      </c>
      <c r="G177" s="244" t="s">
        <v>287</v>
      </c>
      <c r="H177" s="245">
        <v>6.5999999999999996</v>
      </c>
      <c r="I177" s="246"/>
      <c r="J177" s="247">
        <f>ROUND(I177*H177,2)</f>
        <v>0</v>
      </c>
      <c r="K177" s="248"/>
      <c r="L177" s="41"/>
      <c r="M177" s="249" t="s">
        <v>1</v>
      </c>
      <c r="N177" s="250" t="s">
        <v>44</v>
      </c>
      <c r="O177" s="88"/>
      <c r="P177" s="237">
        <f>O177*H177</f>
        <v>0</v>
      </c>
      <c r="Q177" s="237">
        <v>0.12</v>
      </c>
      <c r="R177" s="237">
        <f>Q177*H177</f>
        <v>0.79199999999999993</v>
      </c>
      <c r="S177" s="237">
        <v>2.2000000000000002</v>
      </c>
      <c r="T177" s="238">
        <f>S177*H177</f>
        <v>14.52</v>
      </c>
      <c r="U177" s="35"/>
      <c r="V177" s="35"/>
      <c r="W177" s="35"/>
      <c r="X177" s="35"/>
      <c r="Y177" s="35"/>
      <c r="Z177" s="35"/>
      <c r="AA177" s="35"/>
      <c r="AB177" s="35"/>
      <c r="AC177" s="35"/>
      <c r="AD177" s="35"/>
      <c r="AE177" s="35"/>
      <c r="AR177" s="239" t="s">
        <v>101</v>
      </c>
      <c r="AT177" s="239" t="s">
        <v>256</v>
      </c>
      <c r="AU177" s="239" t="s">
        <v>88</v>
      </c>
      <c r="AY177" s="14" t="s">
        <v>215</v>
      </c>
      <c r="BE177" s="240">
        <f>IF(N177="základní",J177,0)</f>
        <v>0</v>
      </c>
      <c r="BF177" s="240">
        <f>IF(N177="snížená",J177,0)</f>
        <v>0</v>
      </c>
      <c r="BG177" s="240">
        <f>IF(N177="zákl. přenesená",J177,0)</f>
        <v>0</v>
      </c>
      <c r="BH177" s="240">
        <f>IF(N177="sníž. přenesená",J177,0)</f>
        <v>0</v>
      </c>
      <c r="BI177" s="240">
        <f>IF(N177="nulová",J177,0)</f>
        <v>0</v>
      </c>
      <c r="BJ177" s="14" t="s">
        <v>86</v>
      </c>
      <c r="BK177" s="240">
        <f>ROUND(I177*H177,2)</f>
        <v>0</v>
      </c>
      <c r="BL177" s="14" t="s">
        <v>101</v>
      </c>
      <c r="BM177" s="239" t="s">
        <v>1146</v>
      </c>
    </row>
    <row r="178" s="2" customFormat="1" ht="16.5" customHeight="1">
      <c r="A178" s="35"/>
      <c r="B178" s="36"/>
      <c r="C178" s="241" t="s">
        <v>362</v>
      </c>
      <c r="D178" s="241" t="s">
        <v>256</v>
      </c>
      <c r="E178" s="242" t="s">
        <v>1147</v>
      </c>
      <c r="F178" s="243" t="s">
        <v>1148</v>
      </c>
      <c r="G178" s="244" t="s">
        <v>287</v>
      </c>
      <c r="H178" s="245">
        <v>0.55200000000000005</v>
      </c>
      <c r="I178" s="246"/>
      <c r="J178" s="247">
        <f>ROUND(I178*H178,2)</f>
        <v>0</v>
      </c>
      <c r="K178" s="248"/>
      <c r="L178" s="41"/>
      <c r="M178" s="249" t="s">
        <v>1</v>
      </c>
      <c r="N178" s="250" t="s">
        <v>44</v>
      </c>
      <c r="O178" s="88"/>
      <c r="P178" s="237">
        <f>O178*H178</f>
        <v>0</v>
      </c>
      <c r="Q178" s="237">
        <v>0.12171</v>
      </c>
      <c r="R178" s="237">
        <f>Q178*H178</f>
        <v>0.067183920000000008</v>
      </c>
      <c r="S178" s="237">
        <v>2.3999999999999999</v>
      </c>
      <c r="T178" s="238">
        <f>S178*H178</f>
        <v>1.3248</v>
      </c>
      <c r="U178" s="35"/>
      <c r="V178" s="35"/>
      <c r="W178" s="35"/>
      <c r="X178" s="35"/>
      <c r="Y178" s="35"/>
      <c r="Z178" s="35"/>
      <c r="AA178" s="35"/>
      <c r="AB178" s="35"/>
      <c r="AC178" s="35"/>
      <c r="AD178" s="35"/>
      <c r="AE178" s="35"/>
      <c r="AR178" s="239" t="s">
        <v>101</v>
      </c>
      <c r="AT178" s="239" t="s">
        <v>256</v>
      </c>
      <c r="AU178" s="239" t="s">
        <v>88</v>
      </c>
      <c r="AY178" s="14" t="s">
        <v>215</v>
      </c>
      <c r="BE178" s="240">
        <f>IF(N178="základní",J178,0)</f>
        <v>0</v>
      </c>
      <c r="BF178" s="240">
        <f>IF(N178="snížená",J178,0)</f>
        <v>0</v>
      </c>
      <c r="BG178" s="240">
        <f>IF(N178="zákl. přenesená",J178,0)</f>
        <v>0</v>
      </c>
      <c r="BH178" s="240">
        <f>IF(N178="sníž. přenesená",J178,0)</f>
        <v>0</v>
      </c>
      <c r="BI178" s="240">
        <f>IF(N178="nulová",J178,0)</f>
        <v>0</v>
      </c>
      <c r="BJ178" s="14" t="s">
        <v>86</v>
      </c>
      <c r="BK178" s="240">
        <f>ROUND(I178*H178,2)</f>
        <v>0</v>
      </c>
      <c r="BL178" s="14" t="s">
        <v>101</v>
      </c>
      <c r="BM178" s="239" t="s">
        <v>1149</v>
      </c>
    </row>
    <row r="179" s="2" customFormat="1" ht="24.15" customHeight="1">
      <c r="A179" s="35"/>
      <c r="B179" s="36"/>
      <c r="C179" s="241" t="s">
        <v>366</v>
      </c>
      <c r="D179" s="241" t="s">
        <v>256</v>
      </c>
      <c r="E179" s="242" t="s">
        <v>1150</v>
      </c>
      <c r="F179" s="243" t="s">
        <v>1151</v>
      </c>
      <c r="G179" s="244" t="s">
        <v>259</v>
      </c>
      <c r="H179" s="245">
        <v>6.2640000000000002</v>
      </c>
      <c r="I179" s="246"/>
      <c r="J179" s="247">
        <f>ROUND(I179*H179,2)</f>
        <v>0</v>
      </c>
      <c r="K179" s="248"/>
      <c r="L179" s="41"/>
      <c r="M179" s="249" t="s">
        <v>1</v>
      </c>
      <c r="N179" s="250" t="s">
        <v>44</v>
      </c>
      <c r="O179" s="88"/>
      <c r="P179" s="237">
        <f>O179*H179</f>
        <v>0</v>
      </c>
      <c r="Q179" s="237">
        <v>0</v>
      </c>
      <c r="R179" s="237">
        <f>Q179*H179</f>
        <v>0</v>
      </c>
      <c r="S179" s="237">
        <v>0.070000000000000007</v>
      </c>
      <c r="T179" s="238">
        <f>S179*H179</f>
        <v>0.43848000000000004</v>
      </c>
      <c r="U179" s="35"/>
      <c r="V179" s="35"/>
      <c r="W179" s="35"/>
      <c r="X179" s="35"/>
      <c r="Y179" s="35"/>
      <c r="Z179" s="35"/>
      <c r="AA179" s="35"/>
      <c r="AB179" s="35"/>
      <c r="AC179" s="35"/>
      <c r="AD179" s="35"/>
      <c r="AE179" s="35"/>
      <c r="AR179" s="239" t="s">
        <v>101</v>
      </c>
      <c r="AT179" s="239" t="s">
        <v>256</v>
      </c>
      <c r="AU179" s="239" t="s">
        <v>88</v>
      </c>
      <c r="AY179" s="14" t="s">
        <v>215</v>
      </c>
      <c r="BE179" s="240">
        <f>IF(N179="základní",J179,0)</f>
        <v>0</v>
      </c>
      <c r="BF179" s="240">
        <f>IF(N179="snížená",J179,0)</f>
        <v>0</v>
      </c>
      <c r="BG179" s="240">
        <f>IF(N179="zákl. přenesená",J179,0)</f>
        <v>0</v>
      </c>
      <c r="BH179" s="240">
        <f>IF(N179="sníž. přenesená",J179,0)</f>
        <v>0</v>
      </c>
      <c r="BI179" s="240">
        <f>IF(N179="nulová",J179,0)</f>
        <v>0</v>
      </c>
      <c r="BJ179" s="14" t="s">
        <v>86</v>
      </c>
      <c r="BK179" s="240">
        <f>ROUND(I179*H179,2)</f>
        <v>0</v>
      </c>
      <c r="BL179" s="14" t="s">
        <v>101</v>
      </c>
      <c r="BM179" s="239" t="s">
        <v>1152</v>
      </c>
    </row>
    <row r="180" s="2" customFormat="1" ht="24.15" customHeight="1">
      <c r="A180" s="35"/>
      <c r="B180" s="36"/>
      <c r="C180" s="241" t="s">
        <v>370</v>
      </c>
      <c r="D180" s="241" t="s">
        <v>256</v>
      </c>
      <c r="E180" s="242" t="s">
        <v>1153</v>
      </c>
      <c r="F180" s="243" t="s">
        <v>1154</v>
      </c>
      <c r="G180" s="244" t="s">
        <v>259</v>
      </c>
      <c r="H180" s="245">
        <v>6.2640000000000002</v>
      </c>
      <c r="I180" s="246"/>
      <c r="J180" s="247">
        <f>ROUND(I180*H180,2)</f>
        <v>0</v>
      </c>
      <c r="K180" s="248"/>
      <c r="L180" s="41"/>
      <c r="M180" s="249" t="s">
        <v>1</v>
      </c>
      <c r="N180" s="250" t="s">
        <v>44</v>
      </c>
      <c r="O180" s="88"/>
      <c r="P180" s="237">
        <f>O180*H180</f>
        <v>0</v>
      </c>
      <c r="Q180" s="237">
        <v>0.042200000000000001</v>
      </c>
      <c r="R180" s="237">
        <f>Q180*H180</f>
        <v>0.26434080000000004</v>
      </c>
      <c r="S180" s="237">
        <v>0</v>
      </c>
      <c r="T180" s="238">
        <f>S180*H180</f>
        <v>0</v>
      </c>
      <c r="U180" s="35"/>
      <c r="V180" s="35"/>
      <c r="W180" s="35"/>
      <c r="X180" s="35"/>
      <c r="Y180" s="35"/>
      <c r="Z180" s="35"/>
      <c r="AA180" s="35"/>
      <c r="AB180" s="35"/>
      <c r="AC180" s="35"/>
      <c r="AD180" s="35"/>
      <c r="AE180" s="35"/>
      <c r="AR180" s="239" t="s">
        <v>101</v>
      </c>
      <c r="AT180" s="239" t="s">
        <v>256</v>
      </c>
      <c r="AU180" s="239" t="s">
        <v>88</v>
      </c>
      <c r="AY180" s="14" t="s">
        <v>215</v>
      </c>
      <c r="BE180" s="240">
        <f>IF(N180="základní",J180,0)</f>
        <v>0</v>
      </c>
      <c r="BF180" s="240">
        <f>IF(N180="snížená",J180,0)</f>
        <v>0</v>
      </c>
      <c r="BG180" s="240">
        <f>IF(N180="zákl. přenesená",J180,0)</f>
        <v>0</v>
      </c>
      <c r="BH180" s="240">
        <f>IF(N180="sníž. přenesená",J180,0)</f>
        <v>0</v>
      </c>
      <c r="BI180" s="240">
        <f>IF(N180="nulová",J180,0)</f>
        <v>0</v>
      </c>
      <c r="BJ180" s="14" t="s">
        <v>86</v>
      </c>
      <c r="BK180" s="240">
        <f>ROUND(I180*H180,2)</f>
        <v>0</v>
      </c>
      <c r="BL180" s="14" t="s">
        <v>101</v>
      </c>
      <c r="BM180" s="239" t="s">
        <v>1155</v>
      </c>
    </row>
    <row r="181" s="2" customFormat="1" ht="24.15" customHeight="1">
      <c r="A181" s="35"/>
      <c r="B181" s="36"/>
      <c r="C181" s="241" t="s">
        <v>374</v>
      </c>
      <c r="D181" s="241" t="s">
        <v>256</v>
      </c>
      <c r="E181" s="242" t="s">
        <v>1156</v>
      </c>
      <c r="F181" s="243" t="s">
        <v>1157</v>
      </c>
      <c r="G181" s="244" t="s">
        <v>259</v>
      </c>
      <c r="H181" s="245">
        <v>6.2640000000000002</v>
      </c>
      <c r="I181" s="246"/>
      <c r="J181" s="247">
        <f>ROUND(I181*H181,2)</f>
        <v>0</v>
      </c>
      <c r="K181" s="248"/>
      <c r="L181" s="41"/>
      <c r="M181" s="249" t="s">
        <v>1</v>
      </c>
      <c r="N181" s="250" t="s">
        <v>44</v>
      </c>
      <c r="O181" s="88"/>
      <c r="P181" s="237">
        <f>O181*H181</f>
        <v>0</v>
      </c>
      <c r="Q181" s="237">
        <v>0.0020999999999999999</v>
      </c>
      <c r="R181" s="237">
        <f>Q181*H181</f>
        <v>0.0131544</v>
      </c>
      <c r="S181" s="237">
        <v>0</v>
      </c>
      <c r="T181" s="238">
        <f>S181*H181</f>
        <v>0</v>
      </c>
      <c r="U181" s="35"/>
      <c r="V181" s="35"/>
      <c r="W181" s="35"/>
      <c r="X181" s="35"/>
      <c r="Y181" s="35"/>
      <c r="Z181" s="35"/>
      <c r="AA181" s="35"/>
      <c r="AB181" s="35"/>
      <c r="AC181" s="35"/>
      <c r="AD181" s="35"/>
      <c r="AE181" s="35"/>
      <c r="AR181" s="239" t="s">
        <v>101</v>
      </c>
      <c r="AT181" s="239" t="s">
        <v>256</v>
      </c>
      <c r="AU181" s="239" t="s">
        <v>88</v>
      </c>
      <c r="AY181" s="14" t="s">
        <v>215</v>
      </c>
      <c r="BE181" s="240">
        <f>IF(N181="základní",J181,0)</f>
        <v>0</v>
      </c>
      <c r="BF181" s="240">
        <f>IF(N181="snížená",J181,0)</f>
        <v>0</v>
      </c>
      <c r="BG181" s="240">
        <f>IF(N181="zákl. přenesená",J181,0)</f>
        <v>0</v>
      </c>
      <c r="BH181" s="240">
        <f>IF(N181="sníž. přenesená",J181,0)</f>
        <v>0</v>
      </c>
      <c r="BI181" s="240">
        <f>IF(N181="nulová",J181,0)</f>
        <v>0</v>
      </c>
      <c r="BJ181" s="14" t="s">
        <v>86</v>
      </c>
      <c r="BK181" s="240">
        <f>ROUND(I181*H181,2)</f>
        <v>0</v>
      </c>
      <c r="BL181" s="14" t="s">
        <v>101</v>
      </c>
      <c r="BM181" s="239" t="s">
        <v>1158</v>
      </c>
    </row>
    <row r="182" s="2" customFormat="1" ht="24.15" customHeight="1">
      <c r="A182" s="35"/>
      <c r="B182" s="36"/>
      <c r="C182" s="241" t="s">
        <v>378</v>
      </c>
      <c r="D182" s="241" t="s">
        <v>256</v>
      </c>
      <c r="E182" s="242" t="s">
        <v>1159</v>
      </c>
      <c r="F182" s="243" t="s">
        <v>1160</v>
      </c>
      <c r="G182" s="244" t="s">
        <v>259</v>
      </c>
      <c r="H182" s="245">
        <v>6.2640000000000002</v>
      </c>
      <c r="I182" s="246"/>
      <c r="J182" s="247">
        <f>ROUND(I182*H182,2)</f>
        <v>0</v>
      </c>
      <c r="K182" s="248"/>
      <c r="L182" s="41"/>
      <c r="M182" s="249" t="s">
        <v>1</v>
      </c>
      <c r="N182" s="250" t="s">
        <v>44</v>
      </c>
      <c r="O182" s="88"/>
      <c r="P182" s="237">
        <f>O182*H182</f>
        <v>0</v>
      </c>
      <c r="Q182" s="237">
        <v>0.0030400000000000002</v>
      </c>
      <c r="R182" s="237">
        <f>Q182*H182</f>
        <v>0.01904256</v>
      </c>
      <c r="S182" s="237">
        <v>0</v>
      </c>
      <c r="T182" s="238">
        <f>S182*H182</f>
        <v>0</v>
      </c>
      <c r="U182" s="35"/>
      <c r="V182" s="35"/>
      <c r="W182" s="35"/>
      <c r="X182" s="35"/>
      <c r="Y182" s="35"/>
      <c r="Z182" s="35"/>
      <c r="AA182" s="35"/>
      <c r="AB182" s="35"/>
      <c r="AC182" s="35"/>
      <c r="AD182" s="35"/>
      <c r="AE182" s="35"/>
      <c r="AR182" s="239" t="s">
        <v>101</v>
      </c>
      <c r="AT182" s="239" t="s">
        <v>256</v>
      </c>
      <c r="AU182" s="239" t="s">
        <v>88</v>
      </c>
      <c r="AY182" s="14" t="s">
        <v>215</v>
      </c>
      <c r="BE182" s="240">
        <f>IF(N182="základní",J182,0)</f>
        <v>0</v>
      </c>
      <c r="BF182" s="240">
        <f>IF(N182="snížená",J182,0)</f>
        <v>0</v>
      </c>
      <c r="BG182" s="240">
        <f>IF(N182="zákl. přenesená",J182,0)</f>
        <v>0</v>
      </c>
      <c r="BH182" s="240">
        <f>IF(N182="sníž. přenesená",J182,0)</f>
        <v>0</v>
      </c>
      <c r="BI182" s="240">
        <f>IF(N182="nulová",J182,0)</f>
        <v>0</v>
      </c>
      <c r="BJ182" s="14" t="s">
        <v>86</v>
      </c>
      <c r="BK182" s="240">
        <f>ROUND(I182*H182,2)</f>
        <v>0</v>
      </c>
      <c r="BL182" s="14" t="s">
        <v>101</v>
      </c>
      <c r="BM182" s="239" t="s">
        <v>1161</v>
      </c>
    </row>
    <row r="183" s="12" customFormat="1" ht="22.8" customHeight="1">
      <c r="A183" s="12"/>
      <c r="B183" s="210"/>
      <c r="C183" s="211"/>
      <c r="D183" s="212" t="s">
        <v>78</v>
      </c>
      <c r="E183" s="224" t="s">
        <v>1162</v>
      </c>
      <c r="F183" s="224" t="s">
        <v>1163</v>
      </c>
      <c r="G183" s="211"/>
      <c r="H183" s="211"/>
      <c r="I183" s="214"/>
      <c r="J183" s="225">
        <f>BK183</f>
        <v>0</v>
      </c>
      <c r="K183" s="211"/>
      <c r="L183" s="216"/>
      <c r="M183" s="217"/>
      <c r="N183" s="218"/>
      <c r="O183" s="218"/>
      <c r="P183" s="219">
        <f>SUM(P184:P189)</f>
        <v>0</v>
      </c>
      <c r="Q183" s="218"/>
      <c r="R183" s="219">
        <f>SUM(R184:R189)</f>
        <v>0</v>
      </c>
      <c r="S183" s="218"/>
      <c r="T183" s="220">
        <f>SUM(T184:T189)</f>
        <v>0</v>
      </c>
      <c r="U183" s="12"/>
      <c r="V183" s="12"/>
      <c r="W183" s="12"/>
      <c r="X183" s="12"/>
      <c r="Y183" s="12"/>
      <c r="Z183" s="12"/>
      <c r="AA183" s="12"/>
      <c r="AB183" s="12"/>
      <c r="AC183" s="12"/>
      <c r="AD183" s="12"/>
      <c r="AE183" s="12"/>
      <c r="AR183" s="221" t="s">
        <v>86</v>
      </c>
      <c r="AT183" s="222" t="s">
        <v>78</v>
      </c>
      <c r="AU183" s="222" t="s">
        <v>86</v>
      </c>
      <c r="AY183" s="221" t="s">
        <v>215</v>
      </c>
      <c r="BK183" s="223">
        <f>SUM(BK184:BK189)</f>
        <v>0</v>
      </c>
    </row>
    <row r="184" s="2" customFormat="1" ht="24.15" customHeight="1">
      <c r="A184" s="35"/>
      <c r="B184" s="36"/>
      <c r="C184" s="241" t="s">
        <v>382</v>
      </c>
      <c r="D184" s="241" t="s">
        <v>256</v>
      </c>
      <c r="E184" s="242" t="s">
        <v>1164</v>
      </c>
      <c r="F184" s="243" t="s">
        <v>1165</v>
      </c>
      <c r="G184" s="244" t="s">
        <v>249</v>
      </c>
      <c r="H184" s="245">
        <v>16.283000000000001</v>
      </c>
      <c r="I184" s="246"/>
      <c r="J184" s="247">
        <f>ROUND(I184*H184,2)</f>
        <v>0</v>
      </c>
      <c r="K184" s="248"/>
      <c r="L184" s="41"/>
      <c r="M184" s="249" t="s">
        <v>1</v>
      </c>
      <c r="N184" s="250" t="s">
        <v>44</v>
      </c>
      <c r="O184" s="88"/>
      <c r="P184" s="237">
        <f>O184*H184</f>
        <v>0</v>
      </c>
      <c r="Q184" s="237">
        <v>0</v>
      </c>
      <c r="R184" s="237">
        <f>Q184*H184</f>
        <v>0</v>
      </c>
      <c r="S184" s="237">
        <v>0</v>
      </c>
      <c r="T184" s="238">
        <f>S184*H184</f>
        <v>0</v>
      </c>
      <c r="U184" s="35"/>
      <c r="V184" s="35"/>
      <c r="W184" s="35"/>
      <c r="X184" s="35"/>
      <c r="Y184" s="35"/>
      <c r="Z184" s="35"/>
      <c r="AA184" s="35"/>
      <c r="AB184" s="35"/>
      <c r="AC184" s="35"/>
      <c r="AD184" s="35"/>
      <c r="AE184" s="35"/>
      <c r="AR184" s="239" t="s">
        <v>101</v>
      </c>
      <c r="AT184" s="239" t="s">
        <v>256</v>
      </c>
      <c r="AU184" s="239" t="s">
        <v>88</v>
      </c>
      <c r="AY184" s="14" t="s">
        <v>215</v>
      </c>
      <c r="BE184" s="240">
        <f>IF(N184="základní",J184,0)</f>
        <v>0</v>
      </c>
      <c r="BF184" s="240">
        <f>IF(N184="snížená",J184,0)</f>
        <v>0</v>
      </c>
      <c r="BG184" s="240">
        <f>IF(N184="zákl. přenesená",J184,0)</f>
        <v>0</v>
      </c>
      <c r="BH184" s="240">
        <f>IF(N184="sníž. přenesená",J184,0)</f>
        <v>0</v>
      </c>
      <c r="BI184" s="240">
        <f>IF(N184="nulová",J184,0)</f>
        <v>0</v>
      </c>
      <c r="BJ184" s="14" t="s">
        <v>86</v>
      </c>
      <c r="BK184" s="240">
        <f>ROUND(I184*H184,2)</f>
        <v>0</v>
      </c>
      <c r="BL184" s="14" t="s">
        <v>101</v>
      </c>
      <c r="BM184" s="239" t="s">
        <v>1166</v>
      </c>
    </row>
    <row r="185" s="2" customFormat="1" ht="16.5" customHeight="1">
      <c r="A185" s="35"/>
      <c r="B185" s="36"/>
      <c r="C185" s="241" t="s">
        <v>386</v>
      </c>
      <c r="D185" s="241" t="s">
        <v>256</v>
      </c>
      <c r="E185" s="242" t="s">
        <v>1167</v>
      </c>
      <c r="F185" s="243" t="s">
        <v>1168</v>
      </c>
      <c r="G185" s="244" t="s">
        <v>249</v>
      </c>
      <c r="H185" s="245">
        <v>97.697999999999993</v>
      </c>
      <c r="I185" s="246"/>
      <c r="J185" s="247">
        <f>ROUND(I185*H185,2)</f>
        <v>0</v>
      </c>
      <c r="K185" s="248"/>
      <c r="L185" s="41"/>
      <c r="M185" s="249" t="s">
        <v>1</v>
      </c>
      <c r="N185" s="250" t="s">
        <v>44</v>
      </c>
      <c r="O185" s="88"/>
      <c r="P185" s="237">
        <f>O185*H185</f>
        <v>0</v>
      </c>
      <c r="Q185" s="237">
        <v>0</v>
      </c>
      <c r="R185" s="237">
        <f>Q185*H185</f>
        <v>0</v>
      </c>
      <c r="S185" s="237">
        <v>0</v>
      </c>
      <c r="T185" s="238">
        <f>S185*H185</f>
        <v>0</v>
      </c>
      <c r="U185" s="35"/>
      <c r="V185" s="35"/>
      <c r="W185" s="35"/>
      <c r="X185" s="35"/>
      <c r="Y185" s="35"/>
      <c r="Z185" s="35"/>
      <c r="AA185" s="35"/>
      <c r="AB185" s="35"/>
      <c r="AC185" s="35"/>
      <c r="AD185" s="35"/>
      <c r="AE185" s="35"/>
      <c r="AR185" s="239" t="s">
        <v>101</v>
      </c>
      <c r="AT185" s="239" t="s">
        <v>256</v>
      </c>
      <c r="AU185" s="239" t="s">
        <v>88</v>
      </c>
      <c r="AY185" s="14" t="s">
        <v>215</v>
      </c>
      <c r="BE185" s="240">
        <f>IF(N185="základní",J185,0)</f>
        <v>0</v>
      </c>
      <c r="BF185" s="240">
        <f>IF(N185="snížená",J185,0)</f>
        <v>0</v>
      </c>
      <c r="BG185" s="240">
        <f>IF(N185="zákl. přenesená",J185,0)</f>
        <v>0</v>
      </c>
      <c r="BH185" s="240">
        <f>IF(N185="sníž. přenesená",J185,0)</f>
        <v>0</v>
      </c>
      <c r="BI185" s="240">
        <f>IF(N185="nulová",J185,0)</f>
        <v>0</v>
      </c>
      <c r="BJ185" s="14" t="s">
        <v>86</v>
      </c>
      <c r="BK185" s="240">
        <f>ROUND(I185*H185,2)</f>
        <v>0</v>
      </c>
      <c r="BL185" s="14" t="s">
        <v>101</v>
      </c>
      <c r="BM185" s="239" t="s">
        <v>1169</v>
      </c>
    </row>
    <row r="186" s="2" customFormat="1" ht="24.15" customHeight="1">
      <c r="A186" s="35"/>
      <c r="B186" s="36"/>
      <c r="C186" s="241" t="s">
        <v>390</v>
      </c>
      <c r="D186" s="241" t="s">
        <v>256</v>
      </c>
      <c r="E186" s="242" t="s">
        <v>1170</v>
      </c>
      <c r="F186" s="243" t="s">
        <v>1171</v>
      </c>
      <c r="G186" s="244" t="s">
        <v>249</v>
      </c>
      <c r="H186" s="245">
        <v>32.566000000000003</v>
      </c>
      <c r="I186" s="246"/>
      <c r="J186" s="247">
        <f>ROUND(I186*H186,2)</f>
        <v>0</v>
      </c>
      <c r="K186" s="248"/>
      <c r="L186" s="41"/>
      <c r="M186" s="249" t="s">
        <v>1</v>
      </c>
      <c r="N186" s="250" t="s">
        <v>44</v>
      </c>
      <c r="O186" s="88"/>
      <c r="P186" s="237">
        <f>O186*H186</f>
        <v>0</v>
      </c>
      <c r="Q186" s="237">
        <v>0</v>
      </c>
      <c r="R186" s="237">
        <f>Q186*H186</f>
        <v>0</v>
      </c>
      <c r="S186" s="237">
        <v>0</v>
      </c>
      <c r="T186" s="238">
        <f>S186*H186</f>
        <v>0</v>
      </c>
      <c r="U186" s="35"/>
      <c r="V186" s="35"/>
      <c r="W186" s="35"/>
      <c r="X186" s="35"/>
      <c r="Y186" s="35"/>
      <c r="Z186" s="35"/>
      <c r="AA186" s="35"/>
      <c r="AB186" s="35"/>
      <c r="AC186" s="35"/>
      <c r="AD186" s="35"/>
      <c r="AE186" s="35"/>
      <c r="AR186" s="239" t="s">
        <v>101</v>
      </c>
      <c r="AT186" s="239" t="s">
        <v>256</v>
      </c>
      <c r="AU186" s="239" t="s">
        <v>88</v>
      </c>
      <c r="AY186" s="14" t="s">
        <v>215</v>
      </c>
      <c r="BE186" s="240">
        <f>IF(N186="základní",J186,0)</f>
        <v>0</v>
      </c>
      <c r="BF186" s="240">
        <f>IF(N186="snížená",J186,0)</f>
        <v>0</v>
      </c>
      <c r="BG186" s="240">
        <f>IF(N186="zákl. přenesená",J186,0)</f>
        <v>0</v>
      </c>
      <c r="BH186" s="240">
        <f>IF(N186="sníž. přenesená",J186,0)</f>
        <v>0</v>
      </c>
      <c r="BI186" s="240">
        <f>IF(N186="nulová",J186,0)</f>
        <v>0</v>
      </c>
      <c r="BJ186" s="14" t="s">
        <v>86</v>
      </c>
      <c r="BK186" s="240">
        <f>ROUND(I186*H186,2)</f>
        <v>0</v>
      </c>
      <c r="BL186" s="14" t="s">
        <v>101</v>
      </c>
      <c r="BM186" s="239" t="s">
        <v>1172</v>
      </c>
    </row>
    <row r="187" s="2" customFormat="1" ht="37.8" customHeight="1">
      <c r="A187" s="35"/>
      <c r="B187" s="36"/>
      <c r="C187" s="241" t="s">
        <v>395</v>
      </c>
      <c r="D187" s="241" t="s">
        <v>256</v>
      </c>
      <c r="E187" s="242" t="s">
        <v>1173</v>
      </c>
      <c r="F187" s="243" t="s">
        <v>1174</v>
      </c>
      <c r="G187" s="244" t="s">
        <v>249</v>
      </c>
      <c r="H187" s="245">
        <v>14.25</v>
      </c>
      <c r="I187" s="246"/>
      <c r="J187" s="247">
        <f>ROUND(I187*H187,2)</f>
        <v>0</v>
      </c>
      <c r="K187" s="248"/>
      <c r="L187" s="41"/>
      <c r="M187" s="249" t="s">
        <v>1</v>
      </c>
      <c r="N187" s="250" t="s">
        <v>44</v>
      </c>
      <c r="O187" s="88"/>
      <c r="P187" s="237">
        <f>O187*H187</f>
        <v>0</v>
      </c>
      <c r="Q187" s="237">
        <v>0</v>
      </c>
      <c r="R187" s="237">
        <f>Q187*H187</f>
        <v>0</v>
      </c>
      <c r="S187" s="237">
        <v>0</v>
      </c>
      <c r="T187" s="238">
        <f>S187*H187</f>
        <v>0</v>
      </c>
      <c r="U187" s="35"/>
      <c r="V187" s="35"/>
      <c r="W187" s="35"/>
      <c r="X187" s="35"/>
      <c r="Y187" s="35"/>
      <c r="Z187" s="35"/>
      <c r="AA187" s="35"/>
      <c r="AB187" s="35"/>
      <c r="AC187" s="35"/>
      <c r="AD187" s="35"/>
      <c r="AE187" s="35"/>
      <c r="AR187" s="239" t="s">
        <v>101</v>
      </c>
      <c r="AT187" s="239" t="s">
        <v>256</v>
      </c>
      <c r="AU187" s="239" t="s">
        <v>88</v>
      </c>
      <c r="AY187" s="14" t="s">
        <v>215</v>
      </c>
      <c r="BE187" s="240">
        <f>IF(N187="základní",J187,0)</f>
        <v>0</v>
      </c>
      <c r="BF187" s="240">
        <f>IF(N187="snížená",J187,0)</f>
        <v>0</v>
      </c>
      <c r="BG187" s="240">
        <f>IF(N187="zákl. přenesená",J187,0)</f>
        <v>0</v>
      </c>
      <c r="BH187" s="240">
        <f>IF(N187="sníž. přenesená",J187,0)</f>
        <v>0</v>
      </c>
      <c r="BI187" s="240">
        <f>IF(N187="nulová",J187,0)</f>
        <v>0</v>
      </c>
      <c r="BJ187" s="14" t="s">
        <v>86</v>
      </c>
      <c r="BK187" s="240">
        <f>ROUND(I187*H187,2)</f>
        <v>0</v>
      </c>
      <c r="BL187" s="14" t="s">
        <v>101</v>
      </c>
      <c r="BM187" s="239" t="s">
        <v>1175</v>
      </c>
    </row>
    <row r="188" s="2" customFormat="1" ht="37.8" customHeight="1">
      <c r="A188" s="35"/>
      <c r="B188" s="36"/>
      <c r="C188" s="241" t="s">
        <v>399</v>
      </c>
      <c r="D188" s="241" t="s">
        <v>256</v>
      </c>
      <c r="E188" s="242" t="s">
        <v>1176</v>
      </c>
      <c r="F188" s="243" t="s">
        <v>1177</v>
      </c>
      <c r="G188" s="244" t="s">
        <v>249</v>
      </c>
      <c r="H188" s="245">
        <v>1.325</v>
      </c>
      <c r="I188" s="246"/>
      <c r="J188" s="247">
        <f>ROUND(I188*H188,2)</f>
        <v>0</v>
      </c>
      <c r="K188" s="248"/>
      <c r="L188" s="41"/>
      <c r="M188" s="249" t="s">
        <v>1</v>
      </c>
      <c r="N188" s="250" t="s">
        <v>44</v>
      </c>
      <c r="O188" s="88"/>
      <c r="P188" s="237">
        <f>O188*H188</f>
        <v>0</v>
      </c>
      <c r="Q188" s="237">
        <v>0</v>
      </c>
      <c r="R188" s="237">
        <f>Q188*H188</f>
        <v>0</v>
      </c>
      <c r="S188" s="237">
        <v>0</v>
      </c>
      <c r="T188" s="238">
        <f>S188*H188</f>
        <v>0</v>
      </c>
      <c r="U188" s="35"/>
      <c r="V188" s="35"/>
      <c r="W188" s="35"/>
      <c r="X188" s="35"/>
      <c r="Y188" s="35"/>
      <c r="Z188" s="35"/>
      <c r="AA188" s="35"/>
      <c r="AB188" s="35"/>
      <c r="AC188" s="35"/>
      <c r="AD188" s="35"/>
      <c r="AE188" s="35"/>
      <c r="AR188" s="239" t="s">
        <v>101</v>
      </c>
      <c r="AT188" s="239" t="s">
        <v>256</v>
      </c>
      <c r="AU188" s="239" t="s">
        <v>88</v>
      </c>
      <c r="AY188" s="14" t="s">
        <v>215</v>
      </c>
      <c r="BE188" s="240">
        <f>IF(N188="základní",J188,0)</f>
        <v>0</v>
      </c>
      <c r="BF188" s="240">
        <f>IF(N188="snížená",J188,0)</f>
        <v>0</v>
      </c>
      <c r="BG188" s="240">
        <f>IF(N188="zákl. přenesená",J188,0)</f>
        <v>0</v>
      </c>
      <c r="BH188" s="240">
        <f>IF(N188="sníž. přenesená",J188,0)</f>
        <v>0</v>
      </c>
      <c r="BI188" s="240">
        <f>IF(N188="nulová",J188,0)</f>
        <v>0</v>
      </c>
      <c r="BJ188" s="14" t="s">
        <v>86</v>
      </c>
      <c r="BK188" s="240">
        <f>ROUND(I188*H188,2)</f>
        <v>0</v>
      </c>
      <c r="BL188" s="14" t="s">
        <v>101</v>
      </c>
      <c r="BM188" s="239" t="s">
        <v>1178</v>
      </c>
    </row>
    <row r="189" s="2" customFormat="1" ht="44.25" customHeight="1">
      <c r="A189" s="35"/>
      <c r="B189" s="36"/>
      <c r="C189" s="241" t="s">
        <v>403</v>
      </c>
      <c r="D189" s="241" t="s">
        <v>256</v>
      </c>
      <c r="E189" s="242" t="s">
        <v>1179</v>
      </c>
      <c r="F189" s="243" t="s">
        <v>1180</v>
      </c>
      <c r="G189" s="244" t="s">
        <v>249</v>
      </c>
      <c r="H189" s="245">
        <v>0.70799999999999996</v>
      </c>
      <c r="I189" s="246"/>
      <c r="J189" s="247">
        <f>ROUND(I189*H189,2)</f>
        <v>0</v>
      </c>
      <c r="K189" s="248"/>
      <c r="L189" s="41"/>
      <c r="M189" s="249" t="s">
        <v>1</v>
      </c>
      <c r="N189" s="250" t="s">
        <v>44</v>
      </c>
      <c r="O189" s="88"/>
      <c r="P189" s="237">
        <f>O189*H189</f>
        <v>0</v>
      </c>
      <c r="Q189" s="237">
        <v>0</v>
      </c>
      <c r="R189" s="237">
        <f>Q189*H189</f>
        <v>0</v>
      </c>
      <c r="S189" s="237">
        <v>0</v>
      </c>
      <c r="T189" s="238">
        <f>S189*H189</f>
        <v>0</v>
      </c>
      <c r="U189" s="35"/>
      <c r="V189" s="35"/>
      <c r="W189" s="35"/>
      <c r="X189" s="35"/>
      <c r="Y189" s="35"/>
      <c r="Z189" s="35"/>
      <c r="AA189" s="35"/>
      <c r="AB189" s="35"/>
      <c r="AC189" s="35"/>
      <c r="AD189" s="35"/>
      <c r="AE189" s="35"/>
      <c r="AR189" s="239" t="s">
        <v>101</v>
      </c>
      <c r="AT189" s="239" t="s">
        <v>256</v>
      </c>
      <c r="AU189" s="239" t="s">
        <v>88</v>
      </c>
      <c r="AY189" s="14" t="s">
        <v>215</v>
      </c>
      <c r="BE189" s="240">
        <f>IF(N189="základní",J189,0)</f>
        <v>0</v>
      </c>
      <c r="BF189" s="240">
        <f>IF(N189="snížená",J189,0)</f>
        <v>0</v>
      </c>
      <c r="BG189" s="240">
        <f>IF(N189="zákl. přenesená",J189,0)</f>
        <v>0</v>
      </c>
      <c r="BH189" s="240">
        <f>IF(N189="sníž. přenesená",J189,0)</f>
        <v>0</v>
      </c>
      <c r="BI189" s="240">
        <f>IF(N189="nulová",J189,0)</f>
        <v>0</v>
      </c>
      <c r="BJ189" s="14" t="s">
        <v>86</v>
      </c>
      <c r="BK189" s="240">
        <f>ROUND(I189*H189,2)</f>
        <v>0</v>
      </c>
      <c r="BL189" s="14" t="s">
        <v>101</v>
      </c>
      <c r="BM189" s="239" t="s">
        <v>1181</v>
      </c>
    </row>
    <row r="190" s="12" customFormat="1" ht="22.8" customHeight="1">
      <c r="A190" s="12"/>
      <c r="B190" s="210"/>
      <c r="C190" s="211"/>
      <c r="D190" s="212" t="s">
        <v>78</v>
      </c>
      <c r="E190" s="224" t="s">
        <v>1182</v>
      </c>
      <c r="F190" s="224" t="s">
        <v>1183</v>
      </c>
      <c r="G190" s="211"/>
      <c r="H190" s="211"/>
      <c r="I190" s="214"/>
      <c r="J190" s="225">
        <f>BK190</f>
        <v>0</v>
      </c>
      <c r="K190" s="211"/>
      <c r="L190" s="216"/>
      <c r="M190" s="217"/>
      <c r="N190" s="218"/>
      <c r="O190" s="218"/>
      <c r="P190" s="219">
        <f>SUM(P191:P192)</f>
        <v>0</v>
      </c>
      <c r="Q190" s="218"/>
      <c r="R190" s="219">
        <f>SUM(R191:R192)</f>
        <v>0</v>
      </c>
      <c r="S190" s="218"/>
      <c r="T190" s="220">
        <f>SUM(T191:T192)</f>
        <v>0</v>
      </c>
      <c r="U190" s="12"/>
      <c r="V190" s="12"/>
      <c r="W190" s="12"/>
      <c r="X190" s="12"/>
      <c r="Y190" s="12"/>
      <c r="Z190" s="12"/>
      <c r="AA190" s="12"/>
      <c r="AB190" s="12"/>
      <c r="AC190" s="12"/>
      <c r="AD190" s="12"/>
      <c r="AE190" s="12"/>
      <c r="AR190" s="221" t="s">
        <v>86</v>
      </c>
      <c r="AT190" s="222" t="s">
        <v>78</v>
      </c>
      <c r="AU190" s="222" t="s">
        <v>86</v>
      </c>
      <c r="AY190" s="221" t="s">
        <v>215</v>
      </c>
      <c r="BK190" s="223">
        <f>SUM(BK191:BK192)</f>
        <v>0</v>
      </c>
    </row>
    <row r="191" s="2" customFormat="1" ht="24.15" customHeight="1">
      <c r="A191" s="35"/>
      <c r="B191" s="36"/>
      <c r="C191" s="241" t="s">
        <v>407</v>
      </c>
      <c r="D191" s="241" t="s">
        <v>256</v>
      </c>
      <c r="E191" s="242" t="s">
        <v>1184</v>
      </c>
      <c r="F191" s="243" t="s">
        <v>1185</v>
      </c>
      <c r="G191" s="244" t="s">
        <v>249</v>
      </c>
      <c r="H191" s="245">
        <v>40.576999999999998</v>
      </c>
      <c r="I191" s="246"/>
      <c r="J191" s="247">
        <f>ROUND(I191*H191,2)</f>
        <v>0</v>
      </c>
      <c r="K191" s="248"/>
      <c r="L191" s="41"/>
      <c r="M191" s="249" t="s">
        <v>1</v>
      </c>
      <c r="N191" s="250" t="s">
        <v>44</v>
      </c>
      <c r="O191" s="88"/>
      <c r="P191" s="237">
        <f>O191*H191</f>
        <v>0</v>
      </c>
      <c r="Q191" s="237">
        <v>0</v>
      </c>
      <c r="R191" s="237">
        <f>Q191*H191</f>
        <v>0</v>
      </c>
      <c r="S191" s="237">
        <v>0</v>
      </c>
      <c r="T191" s="238">
        <f>S191*H191</f>
        <v>0</v>
      </c>
      <c r="U191" s="35"/>
      <c r="V191" s="35"/>
      <c r="W191" s="35"/>
      <c r="X191" s="35"/>
      <c r="Y191" s="35"/>
      <c r="Z191" s="35"/>
      <c r="AA191" s="35"/>
      <c r="AB191" s="35"/>
      <c r="AC191" s="35"/>
      <c r="AD191" s="35"/>
      <c r="AE191" s="35"/>
      <c r="AR191" s="239" t="s">
        <v>101</v>
      </c>
      <c r="AT191" s="239" t="s">
        <v>256</v>
      </c>
      <c r="AU191" s="239" t="s">
        <v>88</v>
      </c>
      <c r="AY191" s="14" t="s">
        <v>215</v>
      </c>
      <c r="BE191" s="240">
        <f>IF(N191="základní",J191,0)</f>
        <v>0</v>
      </c>
      <c r="BF191" s="240">
        <f>IF(N191="snížená",J191,0)</f>
        <v>0</v>
      </c>
      <c r="BG191" s="240">
        <f>IF(N191="zákl. přenesená",J191,0)</f>
        <v>0</v>
      </c>
      <c r="BH191" s="240">
        <f>IF(N191="sníž. přenesená",J191,0)</f>
        <v>0</v>
      </c>
      <c r="BI191" s="240">
        <f>IF(N191="nulová",J191,0)</f>
        <v>0</v>
      </c>
      <c r="BJ191" s="14" t="s">
        <v>86</v>
      </c>
      <c r="BK191" s="240">
        <f>ROUND(I191*H191,2)</f>
        <v>0</v>
      </c>
      <c r="BL191" s="14" t="s">
        <v>101</v>
      </c>
      <c r="BM191" s="239" t="s">
        <v>1186</v>
      </c>
    </row>
    <row r="192" s="2" customFormat="1" ht="33" customHeight="1">
      <c r="A192" s="35"/>
      <c r="B192" s="36"/>
      <c r="C192" s="241" t="s">
        <v>411</v>
      </c>
      <c r="D192" s="241" t="s">
        <v>256</v>
      </c>
      <c r="E192" s="242" t="s">
        <v>1187</v>
      </c>
      <c r="F192" s="243" t="s">
        <v>1188</v>
      </c>
      <c r="G192" s="244" t="s">
        <v>249</v>
      </c>
      <c r="H192" s="245">
        <v>40.570999999999998</v>
      </c>
      <c r="I192" s="246"/>
      <c r="J192" s="247">
        <f>ROUND(I192*H192,2)</f>
        <v>0</v>
      </c>
      <c r="K192" s="248"/>
      <c r="L192" s="41"/>
      <c r="M192" s="249" t="s">
        <v>1</v>
      </c>
      <c r="N192" s="250" t="s">
        <v>44</v>
      </c>
      <c r="O192" s="88"/>
      <c r="P192" s="237">
        <f>O192*H192</f>
        <v>0</v>
      </c>
      <c r="Q192" s="237">
        <v>0</v>
      </c>
      <c r="R192" s="237">
        <f>Q192*H192</f>
        <v>0</v>
      </c>
      <c r="S192" s="237">
        <v>0</v>
      </c>
      <c r="T192" s="238">
        <f>S192*H192</f>
        <v>0</v>
      </c>
      <c r="U192" s="35"/>
      <c r="V192" s="35"/>
      <c r="W192" s="35"/>
      <c r="X192" s="35"/>
      <c r="Y192" s="35"/>
      <c r="Z192" s="35"/>
      <c r="AA192" s="35"/>
      <c r="AB192" s="35"/>
      <c r="AC192" s="35"/>
      <c r="AD192" s="35"/>
      <c r="AE192" s="35"/>
      <c r="AR192" s="239" t="s">
        <v>101</v>
      </c>
      <c r="AT192" s="239" t="s">
        <v>256</v>
      </c>
      <c r="AU192" s="239" t="s">
        <v>88</v>
      </c>
      <c r="AY192" s="14" t="s">
        <v>215</v>
      </c>
      <c r="BE192" s="240">
        <f>IF(N192="základní",J192,0)</f>
        <v>0</v>
      </c>
      <c r="BF192" s="240">
        <f>IF(N192="snížená",J192,0)</f>
        <v>0</v>
      </c>
      <c r="BG192" s="240">
        <f>IF(N192="zákl. přenesená",J192,0)</f>
        <v>0</v>
      </c>
      <c r="BH192" s="240">
        <f>IF(N192="sníž. přenesená",J192,0)</f>
        <v>0</v>
      </c>
      <c r="BI192" s="240">
        <f>IF(N192="nulová",J192,0)</f>
        <v>0</v>
      </c>
      <c r="BJ192" s="14" t="s">
        <v>86</v>
      </c>
      <c r="BK192" s="240">
        <f>ROUND(I192*H192,2)</f>
        <v>0</v>
      </c>
      <c r="BL192" s="14" t="s">
        <v>101</v>
      </c>
      <c r="BM192" s="239" t="s">
        <v>1189</v>
      </c>
    </row>
    <row r="193" s="12" customFormat="1" ht="25.92" customHeight="1">
      <c r="A193" s="12"/>
      <c r="B193" s="210"/>
      <c r="C193" s="211"/>
      <c r="D193" s="212" t="s">
        <v>78</v>
      </c>
      <c r="E193" s="213" t="s">
        <v>1190</v>
      </c>
      <c r="F193" s="213" t="s">
        <v>1191</v>
      </c>
      <c r="G193" s="211"/>
      <c r="H193" s="211"/>
      <c r="I193" s="214"/>
      <c r="J193" s="215">
        <f>BK193</f>
        <v>0</v>
      </c>
      <c r="K193" s="211"/>
      <c r="L193" s="216"/>
      <c r="M193" s="217"/>
      <c r="N193" s="218"/>
      <c r="O193" s="218"/>
      <c r="P193" s="219">
        <f>P194</f>
        <v>0</v>
      </c>
      <c r="Q193" s="218"/>
      <c r="R193" s="219">
        <f>R194</f>
        <v>0.0060000000000000001</v>
      </c>
      <c r="S193" s="218"/>
      <c r="T193" s="220">
        <f>T194</f>
        <v>0</v>
      </c>
      <c r="U193" s="12"/>
      <c r="V193" s="12"/>
      <c r="W193" s="12"/>
      <c r="X193" s="12"/>
      <c r="Y193" s="12"/>
      <c r="Z193" s="12"/>
      <c r="AA193" s="12"/>
      <c r="AB193" s="12"/>
      <c r="AC193" s="12"/>
      <c r="AD193" s="12"/>
      <c r="AE193" s="12"/>
      <c r="AR193" s="221" t="s">
        <v>88</v>
      </c>
      <c r="AT193" s="222" t="s">
        <v>78</v>
      </c>
      <c r="AU193" s="222" t="s">
        <v>79</v>
      </c>
      <c r="AY193" s="221" t="s">
        <v>215</v>
      </c>
      <c r="BK193" s="223">
        <f>BK194</f>
        <v>0</v>
      </c>
    </row>
    <row r="194" s="12" customFormat="1" ht="22.8" customHeight="1">
      <c r="A194" s="12"/>
      <c r="B194" s="210"/>
      <c r="C194" s="211"/>
      <c r="D194" s="212" t="s">
        <v>78</v>
      </c>
      <c r="E194" s="224" t="s">
        <v>1192</v>
      </c>
      <c r="F194" s="224" t="s">
        <v>1193</v>
      </c>
      <c r="G194" s="211"/>
      <c r="H194" s="211"/>
      <c r="I194" s="214"/>
      <c r="J194" s="225">
        <f>BK194</f>
        <v>0</v>
      </c>
      <c r="K194" s="211"/>
      <c r="L194" s="216"/>
      <c r="M194" s="217"/>
      <c r="N194" s="218"/>
      <c r="O194" s="218"/>
      <c r="P194" s="219">
        <f>SUM(P195:P200)</f>
        <v>0</v>
      </c>
      <c r="Q194" s="218"/>
      <c r="R194" s="219">
        <f>SUM(R195:R200)</f>
        <v>0.0060000000000000001</v>
      </c>
      <c r="S194" s="218"/>
      <c r="T194" s="220">
        <f>SUM(T195:T200)</f>
        <v>0</v>
      </c>
      <c r="U194" s="12"/>
      <c r="V194" s="12"/>
      <c r="W194" s="12"/>
      <c r="X194" s="12"/>
      <c r="Y194" s="12"/>
      <c r="Z194" s="12"/>
      <c r="AA194" s="12"/>
      <c r="AB194" s="12"/>
      <c r="AC194" s="12"/>
      <c r="AD194" s="12"/>
      <c r="AE194" s="12"/>
      <c r="AR194" s="221" t="s">
        <v>88</v>
      </c>
      <c r="AT194" s="222" t="s">
        <v>78</v>
      </c>
      <c r="AU194" s="222" t="s">
        <v>86</v>
      </c>
      <c r="AY194" s="221" t="s">
        <v>215</v>
      </c>
      <c r="BK194" s="223">
        <f>SUM(BK195:BK200)</f>
        <v>0</v>
      </c>
    </row>
    <row r="195" s="2" customFormat="1" ht="24.15" customHeight="1">
      <c r="A195" s="35"/>
      <c r="B195" s="36"/>
      <c r="C195" s="241" t="s">
        <v>415</v>
      </c>
      <c r="D195" s="241" t="s">
        <v>256</v>
      </c>
      <c r="E195" s="242" t="s">
        <v>1194</v>
      </c>
      <c r="F195" s="243" t="s">
        <v>1195</v>
      </c>
      <c r="G195" s="244" t="s">
        <v>259</v>
      </c>
      <c r="H195" s="245">
        <v>5.25</v>
      </c>
      <c r="I195" s="246"/>
      <c r="J195" s="247">
        <f>ROUND(I195*H195,2)</f>
        <v>0</v>
      </c>
      <c r="K195" s="248"/>
      <c r="L195" s="41"/>
      <c r="M195" s="249" t="s">
        <v>1</v>
      </c>
      <c r="N195" s="250" t="s">
        <v>44</v>
      </c>
      <c r="O195" s="88"/>
      <c r="P195" s="237">
        <f>O195*H195</f>
        <v>0</v>
      </c>
      <c r="Q195" s="237">
        <v>0</v>
      </c>
      <c r="R195" s="237">
        <f>Q195*H195</f>
        <v>0</v>
      </c>
      <c r="S195" s="237">
        <v>0</v>
      </c>
      <c r="T195" s="238">
        <f>S195*H195</f>
        <v>0</v>
      </c>
      <c r="U195" s="35"/>
      <c r="V195" s="35"/>
      <c r="W195" s="35"/>
      <c r="X195" s="35"/>
      <c r="Y195" s="35"/>
      <c r="Z195" s="35"/>
      <c r="AA195" s="35"/>
      <c r="AB195" s="35"/>
      <c r="AC195" s="35"/>
      <c r="AD195" s="35"/>
      <c r="AE195" s="35"/>
      <c r="AR195" s="239" t="s">
        <v>276</v>
      </c>
      <c r="AT195" s="239" t="s">
        <v>256</v>
      </c>
      <c r="AU195" s="239" t="s">
        <v>88</v>
      </c>
      <c r="AY195" s="14" t="s">
        <v>215</v>
      </c>
      <c r="BE195" s="240">
        <f>IF(N195="základní",J195,0)</f>
        <v>0</v>
      </c>
      <c r="BF195" s="240">
        <f>IF(N195="snížená",J195,0)</f>
        <v>0</v>
      </c>
      <c r="BG195" s="240">
        <f>IF(N195="zákl. přenesená",J195,0)</f>
        <v>0</v>
      </c>
      <c r="BH195" s="240">
        <f>IF(N195="sníž. přenesená",J195,0)</f>
        <v>0</v>
      </c>
      <c r="BI195" s="240">
        <f>IF(N195="nulová",J195,0)</f>
        <v>0</v>
      </c>
      <c r="BJ195" s="14" t="s">
        <v>86</v>
      </c>
      <c r="BK195" s="240">
        <f>ROUND(I195*H195,2)</f>
        <v>0</v>
      </c>
      <c r="BL195" s="14" t="s">
        <v>276</v>
      </c>
      <c r="BM195" s="239" t="s">
        <v>1196</v>
      </c>
    </row>
    <row r="196" s="2" customFormat="1" ht="16.5" customHeight="1">
      <c r="A196" s="35"/>
      <c r="B196" s="36"/>
      <c r="C196" s="226" t="s">
        <v>419</v>
      </c>
      <c r="D196" s="226" t="s">
        <v>218</v>
      </c>
      <c r="E196" s="227" t="s">
        <v>1197</v>
      </c>
      <c r="F196" s="228" t="s">
        <v>1198</v>
      </c>
      <c r="G196" s="229" t="s">
        <v>249</v>
      </c>
      <c r="H196" s="230">
        <v>0.002</v>
      </c>
      <c r="I196" s="231"/>
      <c r="J196" s="232">
        <f>ROUND(I196*H196,2)</f>
        <v>0</v>
      </c>
      <c r="K196" s="233"/>
      <c r="L196" s="234"/>
      <c r="M196" s="235" t="s">
        <v>1</v>
      </c>
      <c r="N196" s="236" t="s">
        <v>44</v>
      </c>
      <c r="O196" s="88"/>
      <c r="P196" s="237">
        <f>O196*H196</f>
        <v>0</v>
      </c>
      <c r="Q196" s="237">
        <v>1</v>
      </c>
      <c r="R196" s="237">
        <f>Q196*H196</f>
        <v>0.002</v>
      </c>
      <c r="S196" s="237">
        <v>0</v>
      </c>
      <c r="T196" s="238">
        <f>S196*H196</f>
        <v>0</v>
      </c>
      <c r="U196" s="35"/>
      <c r="V196" s="35"/>
      <c r="W196" s="35"/>
      <c r="X196" s="35"/>
      <c r="Y196" s="35"/>
      <c r="Z196" s="35"/>
      <c r="AA196" s="35"/>
      <c r="AB196" s="35"/>
      <c r="AC196" s="35"/>
      <c r="AD196" s="35"/>
      <c r="AE196" s="35"/>
      <c r="AR196" s="239" t="s">
        <v>342</v>
      </c>
      <c r="AT196" s="239" t="s">
        <v>218</v>
      </c>
      <c r="AU196" s="239" t="s">
        <v>88</v>
      </c>
      <c r="AY196" s="14" t="s">
        <v>215</v>
      </c>
      <c r="BE196" s="240">
        <f>IF(N196="základní",J196,0)</f>
        <v>0</v>
      </c>
      <c r="BF196" s="240">
        <f>IF(N196="snížená",J196,0)</f>
        <v>0</v>
      </c>
      <c r="BG196" s="240">
        <f>IF(N196="zákl. přenesená",J196,0)</f>
        <v>0</v>
      </c>
      <c r="BH196" s="240">
        <f>IF(N196="sníž. přenesená",J196,0)</f>
        <v>0</v>
      </c>
      <c r="BI196" s="240">
        <f>IF(N196="nulová",J196,0)</f>
        <v>0</v>
      </c>
      <c r="BJ196" s="14" t="s">
        <v>86</v>
      </c>
      <c r="BK196" s="240">
        <f>ROUND(I196*H196,2)</f>
        <v>0</v>
      </c>
      <c r="BL196" s="14" t="s">
        <v>276</v>
      </c>
      <c r="BM196" s="239" t="s">
        <v>1199</v>
      </c>
    </row>
    <row r="197" s="2" customFormat="1" ht="24.15" customHeight="1">
      <c r="A197" s="35"/>
      <c r="B197" s="36"/>
      <c r="C197" s="241" t="s">
        <v>423</v>
      </c>
      <c r="D197" s="241" t="s">
        <v>256</v>
      </c>
      <c r="E197" s="242" t="s">
        <v>1200</v>
      </c>
      <c r="F197" s="243" t="s">
        <v>1201</v>
      </c>
      <c r="G197" s="244" t="s">
        <v>259</v>
      </c>
      <c r="H197" s="245">
        <v>10.5</v>
      </c>
      <c r="I197" s="246"/>
      <c r="J197" s="247">
        <f>ROUND(I197*H197,2)</f>
        <v>0</v>
      </c>
      <c r="K197" s="248"/>
      <c r="L197" s="41"/>
      <c r="M197" s="249" t="s">
        <v>1</v>
      </c>
      <c r="N197" s="250" t="s">
        <v>44</v>
      </c>
      <c r="O197" s="88"/>
      <c r="P197" s="237">
        <f>O197*H197</f>
        <v>0</v>
      </c>
      <c r="Q197" s="237">
        <v>0</v>
      </c>
      <c r="R197" s="237">
        <f>Q197*H197</f>
        <v>0</v>
      </c>
      <c r="S197" s="237">
        <v>0</v>
      </c>
      <c r="T197" s="238">
        <f>S197*H197</f>
        <v>0</v>
      </c>
      <c r="U197" s="35"/>
      <c r="V197" s="35"/>
      <c r="W197" s="35"/>
      <c r="X197" s="35"/>
      <c r="Y197" s="35"/>
      <c r="Z197" s="35"/>
      <c r="AA197" s="35"/>
      <c r="AB197" s="35"/>
      <c r="AC197" s="35"/>
      <c r="AD197" s="35"/>
      <c r="AE197" s="35"/>
      <c r="AR197" s="239" t="s">
        <v>276</v>
      </c>
      <c r="AT197" s="239" t="s">
        <v>256</v>
      </c>
      <c r="AU197" s="239" t="s">
        <v>88</v>
      </c>
      <c r="AY197" s="14" t="s">
        <v>215</v>
      </c>
      <c r="BE197" s="240">
        <f>IF(N197="základní",J197,0)</f>
        <v>0</v>
      </c>
      <c r="BF197" s="240">
        <f>IF(N197="snížená",J197,0)</f>
        <v>0</v>
      </c>
      <c r="BG197" s="240">
        <f>IF(N197="zákl. přenesená",J197,0)</f>
        <v>0</v>
      </c>
      <c r="BH197" s="240">
        <f>IF(N197="sníž. přenesená",J197,0)</f>
        <v>0</v>
      </c>
      <c r="BI197" s="240">
        <f>IF(N197="nulová",J197,0)</f>
        <v>0</v>
      </c>
      <c r="BJ197" s="14" t="s">
        <v>86</v>
      </c>
      <c r="BK197" s="240">
        <f>ROUND(I197*H197,2)</f>
        <v>0</v>
      </c>
      <c r="BL197" s="14" t="s">
        <v>276</v>
      </c>
      <c r="BM197" s="239" t="s">
        <v>1202</v>
      </c>
    </row>
    <row r="198" s="2" customFormat="1" ht="16.5" customHeight="1">
      <c r="A198" s="35"/>
      <c r="B198" s="36"/>
      <c r="C198" s="226" t="s">
        <v>427</v>
      </c>
      <c r="D198" s="226" t="s">
        <v>218</v>
      </c>
      <c r="E198" s="227" t="s">
        <v>1203</v>
      </c>
      <c r="F198" s="228" t="s">
        <v>1204</v>
      </c>
      <c r="G198" s="229" t="s">
        <v>249</v>
      </c>
      <c r="H198" s="230">
        <v>0.0040000000000000001</v>
      </c>
      <c r="I198" s="231"/>
      <c r="J198" s="232">
        <f>ROUND(I198*H198,2)</f>
        <v>0</v>
      </c>
      <c r="K198" s="233"/>
      <c r="L198" s="234"/>
      <c r="M198" s="235" t="s">
        <v>1</v>
      </c>
      <c r="N198" s="236" t="s">
        <v>44</v>
      </c>
      <c r="O198" s="88"/>
      <c r="P198" s="237">
        <f>O198*H198</f>
        <v>0</v>
      </c>
      <c r="Q198" s="237">
        <v>1</v>
      </c>
      <c r="R198" s="237">
        <f>Q198*H198</f>
        <v>0.0040000000000000001</v>
      </c>
      <c r="S198" s="237">
        <v>0</v>
      </c>
      <c r="T198" s="238">
        <f>S198*H198</f>
        <v>0</v>
      </c>
      <c r="U198" s="35"/>
      <c r="V198" s="35"/>
      <c r="W198" s="35"/>
      <c r="X198" s="35"/>
      <c r="Y198" s="35"/>
      <c r="Z198" s="35"/>
      <c r="AA198" s="35"/>
      <c r="AB198" s="35"/>
      <c r="AC198" s="35"/>
      <c r="AD198" s="35"/>
      <c r="AE198" s="35"/>
      <c r="AR198" s="239" t="s">
        <v>342</v>
      </c>
      <c r="AT198" s="239" t="s">
        <v>218</v>
      </c>
      <c r="AU198" s="239" t="s">
        <v>88</v>
      </c>
      <c r="AY198" s="14" t="s">
        <v>215</v>
      </c>
      <c r="BE198" s="240">
        <f>IF(N198="základní",J198,0)</f>
        <v>0</v>
      </c>
      <c r="BF198" s="240">
        <f>IF(N198="snížená",J198,0)</f>
        <v>0</v>
      </c>
      <c r="BG198" s="240">
        <f>IF(N198="zákl. přenesená",J198,0)</f>
        <v>0</v>
      </c>
      <c r="BH198" s="240">
        <f>IF(N198="sníž. přenesená",J198,0)</f>
        <v>0</v>
      </c>
      <c r="BI198" s="240">
        <f>IF(N198="nulová",J198,0)</f>
        <v>0</v>
      </c>
      <c r="BJ198" s="14" t="s">
        <v>86</v>
      </c>
      <c r="BK198" s="240">
        <f>ROUND(I198*H198,2)</f>
        <v>0</v>
      </c>
      <c r="BL198" s="14" t="s">
        <v>276</v>
      </c>
      <c r="BM198" s="239" t="s">
        <v>1205</v>
      </c>
    </row>
    <row r="199" s="2" customFormat="1" ht="24.15" customHeight="1">
      <c r="A199" s="35"/>
      <c r="B199" s="36"/>
      <c r="C199" s="241" t="s">
        <v>431</v>
      </c>
      <c r="D199" s="241" t="s">
        <v>256</v>
      </c>
      <c r="E199" s="242" t="s">
        <v>1206</v>
      </c>
      <c r="F199" s="243" t="s">
        <v>1207</v>
      </c>
      <c r="G199" s="244" t="s">
        <v>249</v>
      </c>
      <c r="H199" s="245">
        <v>0.0060000000000000001</v>
      </c>
      <c r="I199" s="246"/>
      <c r="J199" s="247">
        <f>ROUND(I199*H199,2)</f>
        <v>0</v>
      </c>
      <c r="K199" s="248"/>
      <c r="L199" s="41"/>
      <c r="M199" s="249" t="s">
        <v>1</v>
      </c>
      <c r="N199" s="250" t="s">
        <v>44</v>
      </c>
      <c r="O199" s="88"/>
      <c r="P199" s="237">
        <f>O199*H199</f>
        <v>0</v>
      </c>
      <c r="Q199" s="237">
        <v>0</v>
      </c>
      <c r="R199" s="237">
        <f>Q199*H199</f>
        <v>0</v>
      </c>
      <c r="S199" s="237">
        <v>0</v>
      </c>
      <c r="T199" s="238">
        <f>S199*H199</f>
        <v>0</v>
      </c>
      <c r="U199" s="35"/>
      <c r="V199" s="35"/>
      <c r="W199" s="35"/>
      <c r="X199" s="35"/>
      <c r="Y199" s="35"/>
      <c r="Z199" s="35"/>
      <c r="AA199" s="35"/>
      <c r="AB199" s="35"/>
      <c r="AC199" s="35"/>
      <c r="AD199" s="35"/>
      <c r="AE199" s="35"/>
      <c r="AR199" s="239" t="s">
        <v>276</v>
      </c>
      <c r="AT199" s="239" t="s">
        <v>256</v>
      </c>
      <c r="AU199" s="239" t="s">
        <v>88</v>
      </c>
      <c r="AY199" s="14" t="s">
        <v>215</v>
      </c>
      <c r="BE199" s="240">
        <f>IF(N199="základní",J199,0)</f>
        <v>0</v>
      </c>
      <c r="BF199" s="240">
        <f>IF(N199="snížená",J199,0)</f>
        <v>0</v>
      </c>
      <c r="BG199" s="240">
        <f>IF(N199="zákl. přenesená",J199,0)</f>
        <v>0</v>
      </c>
      <c r="BH199" s="240">
        <f>IF(N199="sníž. přenesená",J199,0)</f>
        <v>0</v>
      </c>
      <c r="BI199" s="240">
        <f>IF(N199="nulová",J199,0)</f>
        <v>0</v>
      </c>
      <c r="BJ199" s="14" t="s">
        <v>86</v>
      </c>
      <c r="BK199" s="240">
        <f>ROUND(I199*H199,2)</f>
        <v>0</v>
      </c>
      <c r="BL199" s="14" t="s">
        <v>276</v>
      </c>
      <c r="BM199" s="239" t="s">
        <v>1208</v>
      </c>
    </row>
    <row r="200" s="2" customFormat="1" ht="24.15" customHeight="1">
      <c r="A200" s="35"/>
      <c r="B200" s="36"/>
      <c r="C200" s="241" t="s">
        <v>435</v>
      </c>
      <c r="D200" s="241" t="s">
        <v>256</v>
      </c>
      <c r="E200" s="242" t="s">
        <v>1209</v>
      </c>
      <c r="F200" s="243" t="s">
        <v>1210</v>
      </c>
      <c r="G200" s="244" t="s">
        <v>249</v>
      </c>
      <c r="H200" s="245">
        <v>0.0060000000000000001</v>
      </c>
      <c r="I200" s="246"/>
      <c r="J200" s="247">
        <f>ROUND(I200*H200,2)</f>
        <v>0</v>
      </c>
      <c r="K200" s="248"/>
      <c r="L200" s="41"/>
      <c r="M200" s="251" t="s">
        <v>1</v>
      </c>
      <c r="N200" s="252" t="s">
        <v>44</v>
      </c>
      <c r="O200" s="253"/>
      <c r="P200" s="254">
        <f>O200*H200</f>
        <v>0</v>
      </c>
      <c r="Q200" s="254">
        <v>0</v>
      </c>
      <c r="R200" s="254">
        <f>Q200*H200</f>
        <v>0</v>
      </c>
      <c r="S200" s="254">
        <v>0</v>
      </c>
      <c r="T200" s="255">
        <f>S200*H200</f>
        <v>0</v>
      </c>
      <c r="U200" s="35"/>
      <c r="V200" s="35"/>
      <c r="W200" s="35"/>
      <c r="X200" s="35"/>
      <c r="Y200" s="35"/>
      <c r="Z200" s="35"/>
      <c r="AA200" s="35"/>
      <c r="AB200" s="35"/>
      <c r="AC200" s="35"/>
      <c r="AD200" s="35"/>
      <c r="AE200" s="35"/>
      <c r="AR200" s="239" t="s">
        <v>276</v>
      </c>
      <c r="AT200" s="239" t="s">
        <v>256</v>
      </c>
      <c r="AU200" s="239" t="s">
        <v>88</v>
      </c>
      <c r="AY200" s="14" t="s">
        <v>215</v>
      </c>
      <c r="BE200" s="240">
        <f>IF(N200="základní",J200,0)</f>
        <v>0</v>
      </c>
      <c r="BF200" s="240">
        <f>IF(N200="snížená",J200,0)</f>
        <v>0</v>
      </c>
      <c r="BG200" s="240">
        <f>IF(N200="zákl. přenesená",J200,0)</f>
        <v>0</v>
      </c>
      <c r="BH200" s="240">
        <f>IF(N200="sníž. přenesená",J200,0)</f>
        <v>0</v>
      </c>
      <c r="BI200" s="240">
        <f>IF(N200="nulová",J200,0)</f>
        <v>0</v>
      </c>
      <c r="BJ200" s="14" t="s">
        <v>86</v>
      </c>
      <c r="BK200" s="240">
        <f>ROUND(I200*H200,2)</f>
        <v>0</v>
      </c>
      <c r="BL200" s="14" t="s">
        <v>276</v>
      </c>
      <c r="BM200" s="239" t="s">
        <v>1211</v>
      </c>
    </row>
    <row r="201" s="2" customFormat="1" ht="6.96" customHeight="1">
      <c r="A201" s="35"/>
      <c r="B201" s="63"/>
      <c r="C201" s="64"/>
      <c r="D201" s="64"/>
      <c r="E201" s="64"/>
      <c r="F201" s="64"/>
      <c r="G201" s="64"/>
      <c r="H201" s="64"/>
      <c r="I201" s="64"/>
      <c r="J201" s="64"/>
      <c r="K201" s="64"/>
      <c r="L201" s="41"/>
      <c r="M201" s="35"/>
      <c r="O201" s="35"/>
      <c r="P201" s="35"/>
      <c r="Q201" s="35"/>
      <c r="R201" s="35"/>
      <c r="S201" s="35"/>
      <c r="T201" s="35"/>
      <c r="U201" s="35"/>
      <c r="V201" s="35"/>
      <c r="W201" s="35"/>
      <c r="X201" s="35"/>
      <c r="Y201" s="35"/>
      <c r="Z201" s="35"/>
      <c r="AA201" s="35"/>
      <c r="AB201" s="35"/>
      <c r="AC201" s="35"/>
      <c r="AD201" s="35"/>
      <c r="AE201" s="35"/>
    </row>
  </sheetData>
  <sheetProtection sheet="1" autoFilter="0" formatColumns="0" formatRows="0" objects="1" scenarios="1" spinCount="100000" saltValue="uOFuNe02KGkugFx1Xpzh9Ss+xICb9BIjbRrI4rGShlloMVqrJZ+/zzmfgPLIvGg+qrK0Vu7FfW5KG7V6rjazUg==" hashValue="E1tr7Gwm14WwzWuCYZw9F+e8hdDV1nzrUfb5dNrYQk1mOoLtt9p/DQ3k4/xFzmHDW2vPEljj9rbLooCOqgdknA==" algorithmName="SHA-512" password="CC35"/>
  <autoFilter ref="C133:K200"/>
  <mergeCells count="15">
    <mergeCell ref="E7:H7"/>
    <mergeCell ref="E11:H11"/>
    <mergeCell ref="E9:H9"/>
    <mergeCell ref="E13:H13"/>
    <mergeCell ref="E22:H22"/>
    <mergeCell ref="E31:H31"/>
    <mergeCell ref="E85:H85"/>
    <mergeCell ref="E89:H89"/>
    <mergeCell ref="E87:H87"/>
    <mergeCell ref="E91:H91"/>
    <mergeCell ref="E120:H120"/>
    <mergeCell ref="E124:H124"/>
    <mergeCell ref="E122:H122"/>
    <mergeCell ref="E126:H12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149</v>
      </c>
    </row>
    <row r="3" s="1" customFormat="1" ht="6.96" customHeight="1">
      <c r="B3" s="144"/>
      <c r="C3" s="145"/>
      <c r="D3" s="145"/>
      <c r="E3" s="145"/>
      <c r="F3" s="145"/>
      <c r="G3" s="145"/>
      <c r="H3" s="145"/>
      <c r="I3" s="145"/>
      <c r="J3" s="145"/>
      <c r="K3" s="145"/>
      <c r="L3" s="17"/>
      <c r="AT3" s="14" t="s">
        <v>88</v>
      </c>
    </row>
    <row r="4" s="1" customFormat="1" ht="24.96" customHeight="1">
      <c r="B4" s="17"/>
      <c r="D4" s="146" t="s">
        <v>185</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úseku Nejdek - Nové Hamry</v>
      </c>
      <c r="F7" s="148"/>
      <c r="G7" s="148"/>
      <c r="H7" s="148"/>
      <c r="L7" s="17"/>
    </row>
    <row r="8">
      <c r="B8" s="17"/>
      <c r="D8" s="148" t="s">
        <v>186</v>
      </c>
      <c r="L8" s="17"/>
    </row>
    <row r="9" s="1" customFormat="1" ht="16.5" customHeight="1">
      <c r="B9" s="17"/>
      <c r="E9" s="149" t="s">
        <v>1024</v>
      </c>
      <c r="F9" s="1"/>
      <c r="G9" s="1"/>
      <c r="H9" s="1"/>
      <c r="L9" s="17"/>
    </row>
    <row r="10" s="1" customFormat="1" ht="12" customHeight="1">
      <c r="B10" s="17"/>
      <c r="D10" s="148" t="s">
        <v>188</v>
      </c>
      <c r="L10" s="17"/>
    </row>
    <row r="11" s="2" customFormat="1" ht="16.5" customHeight="1">
      <c r="A11" s="35"/>
      <c r="B11" s="41"/>
      <c r="C11" s="35"/>
      <c r="D11" s="35"/>
      <c r="E11" s="150" t="s">
        <v>1025</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630</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1212</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26. 9. 2022</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26</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27</v>
      </c>
      <c r="F19" s="35"/>
      <c r="G19" s="35"/>
      <c r="H19" s="35"/>
      <c r="I19" s="148" t="s">
        <v>28</v>
      </c>
      <c r="J19" s="138" t="s">
        <v>29</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30</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28</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32</v>
      </c>
      <c r="E24" s="35"/>
      <c r="F24" s="35"/>
      <c r="G24" s="35"/>
      <c r="H24" s="35"/>
      <c r="I24" s="148" t="s">
        <v>25</v>
      </c>
      <c r="J24" s="138" t="s">
        <v>33</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34</v>
      </c>
      <c r="F25" s="35"/>
      <c r="G25" s="35"/>
      <c r="H25" s="35"/>
      <c r="I25" s="148" t="s">
        <v>28</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36</v>
      </c>
      <c r="E27" s="35"/>
      <c r="F27" s="35"/>
      <c r="G27" s="35"/>
      <c r="H27" s="35"/>
      <c r="I27" s="148" t="s">
        <v>25</v>
      </c>
      <c r="J27" s="138" t="str">
        <f>IF('Rekapitulace stavby'!AN19="","",'Rekapitulace stavby'!AN19)</f>
        <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tr">
        <f>IF('Rekapitulace stavby'!E20="","",'Rekapitulace stavby'!E20)</f>
        <v>Pavlína Liprtová</v>
      </c>
      <c r="F28" s="35"/>
      <c r="G28" s="35"/>
      <c r="H28" s="35"/>
      <c r="I28" s="148" t="s">
        <v>28</v>
      </c>
      <c r="J28" s="138" t="str">
        <f>IF('Rekapitulace stavby'!AN20="","",'Rekapitulace stavby'!AN20)</f>
        <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38</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39</v>
      </c>
      <c r="E34" s="35"/>
      <c r="F34" s="35"/>
      <c r="G34" s="35"/>
      <c r="H34" s="35"/>
      <c r="I34" s="35"/>
      <c r="J34" s="159">
        <f>ROUND(J128,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41</v>
      </c>
      <c r="G36" s="35"/>
      <c r="H36" s="35"/>
      <c r="I36" s="160" t="s">
        <v>40</v>
      </c>
      <c r="J36" s="160" t="s">
        <v>42</v>
      </c>
      <c r="K36" s="35"/>
      <c r="L36" s="60"/>
      <c r="S36" s="35"/>
      <c r="T36" s="35"/>
      <c r="U36" s="35"/>
      <c r="V36" s="35"/>
      <c r="W36" s="35"/>
      <c r="X36" s="35"/>
      <c r="Y36" s="35"/>
      <c r="Z36" s="35"/>
      <c r="AA36" s="35"/>
      <c r="AB36" s="35"/>
      <c r="AC36" s="35"/>
      <c r="AD36" s="35"/>
      <c r="AE36" s="35"/>
    </row>
    <row r="37" s="2" customFormat="1" ht="14.4" customHeight="1">
      <c r="A37" s="35"/>
      <c r="B37" s="41"/>
      <c r="C37" s="35"/>
      <c r="D37" s="150" t="s">
        <v>43</v>
      </c>
      <c r="E37" s="148" t="s">
        <v>44</v>
      </c>
      <c r="F37" s="161">
        <f>ROUND((SUM(BE128:BE135)),  2)</f>
        <v>0</v>
      </c>
      <c r="G37" s="35"/>
      <c r="H37" s="35"/>
      <c r="I37" s="162">
        <v>0.20999999999999999</v>
      </c>
      <c r="J37" s="161">
        <f>ROUND(((SUM(BE128:BE135))*I37),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45</v>
      </c>
      <c r="F38" s="161">
        <f>ROUND((SUM(BF128:BF135)),  2)</f>
        <v>0</v>
      </c>
      <c r="G38" s="35"/>
      <c r="H38" s="35"/>
      <c r="I38" s="162">
        <v>0.14999999999999999</v>
      </c>
      <c r="J38" s="161">
        <f>ROUND(((SUM(BF128:BF135))*I38),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46</v>
      </c>
      <c r="F39" s="161">
        <f>ROUND((SUM(BG128:BG135)),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47</v>
      </c>
      <c r="F40" s="161">
        <f>ROUND((SUM(BH128:BH135)),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48</v>
      </c>
      <c r="F41" s="161">
        <f>ROUND((SUM(BI128:BI135)),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49</v>
      </c>
      <c r="E43" s="165"/>
      <c r="F43" s="165"/>
      <c r="G43" s="166" t="s">
        <v>50</v>
      </c>
      <c r="H43" s="167" t="s">
        <v>51</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52</v>
      </c>
      <c r="E50" s="171"/>
      <c r="F50" s="171"/>
      <c r="G50" s="170" t="s">
        <v>53</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54</v>
      </c>
      <c r="E61" s="173"/>
      <c r="F61" s="174" t="s">
        <v>55</v>
      </c>
      <c r="G61" s="172" t="s">
        <v>54</v>
      </c>
      <c r="H61" s="173"/>
      <c r="I61" s="173"/>
      <c r="J61" s="175" t="s">
        <v>55</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56</v>
      </c>
      <c r="E65" s="176"/>
      <c r="F65" s="176"/>
      <c r="G65" s="170" t="s">
        <v>57</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54</v>
      </c>
      <c r="E76" s="173"/>
      <c r="F76" s="174" t="s">
        <v>55</v>
      </c>
      <c r="G76" s="172" t="s">
        <v>54</v>
      </c>
      <c r="H76" s="173"/>
      <c r="I76" s="173"/>
      <c r="J76" s="175" t="s">
        <v>55</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192</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úseku Nejdek - Nové Hamry</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186</v>
      </c>
      <c r="D86" s="19"/>
      <c r="E86" s="19"/>
      <c r="F86" s="19"/>
      <c r="G86" s="19"/>
      <c r="H86" s="19"/>
      <c r="I86" s="19"/>
      <c r="J86" s="19"/>
      <c r="K86" s="19"/>
      <c r="L86" s="17"/>
    </row>
    <row r="87" s="1" customFormat="1" ht="16.5" customHeight="1">
      <c r="B87" s="18"/>
      <c r="C87" s="19"/>
      <c r="D87" s="19"/>
      <c r="E87" s="181" t="s">
        <v>1024</v>
      </c>
      <c r="F87" s="19"/>
      <c r="G87" s="19"/>
      <c r="H87" s="19"/>
      <c r="I87" s="19"/>
      <c r="J87" s="19"/>
      <c r="K87" s="19"/>
      <c r="L87" s="17"/>
    </row>
    <row r="88" s="1" customFormat="1" ht="12" customHeight="1">
      <c r="B88" s="18"/>
      <c r="C88" s="29" t="s">
        <v>188</v>
      </c>
      <c r="D88" s="19"/>
      <c r="E88" s="19"/>
      <c r="F88" s="19"/>
      <c r="G88" s="19"/>
      <c r="H88" s="19"/>
      <c r="I88" s="19"/>
      <c r="J88" s="19"/>
      <c r="K88" s="19"/>
      <c r="L88" s="17"/>
    </row>
    <row r="89" s="2" customFormat="1" ht="16.5" customHeight="1">
      <c r="A89" s="35"/>
      <c r="B89" s="36"/>
      <c r="C89" s="37"/>
      <c r="D89" s="37"/>
      <c r="E89" s="182" t="s">
        <v>1025</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630</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A.3.1.2 - VRN</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26. 9. 2022</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Správa železnic, státní organizace</v>
      </c>
      <c r="G95" s="37"/>
      <c r="H95" s="37"/>
      <c r="I95" s="29" t="s">
        <v>32</v>
      </c>
      <c r="J95" s="33" t="str">
        <f>E25</f>
        <v>Progi spol. s r.o.</v>
      </c>
      <c r="K95" s="37"/>
      <c r="L95" s="60"/>
      <c r="S95" s="35"/>
      <c r="T95" s="35"/>
      <c r="U95" s="35"/>
      <c r="V95" s="35"/>
      <c r="W95" s="35"/>
      <c r="X95" s="35"/>
      <c r="Y95" s="35"/>
      <c r="Z95" s="35"/>
      <c r="AA95" s="35"/>
      <c r="AB95" s="35"/>
      <c r="AC95" s="35"/>
      <c r="AD95" s="35"/>
      <c r="AE95" s="35"/>
    </row>
    <row r="96" s="2" customFormat="1" ht="15.15" customHeight="1">
      <c r="A96" s="35"/>
      <c r="B96" s="36"/>
      <c r="C96" s="29" t="s">
        <v>30</v>
      </c>
      <c r="D96" s="37"/>
      <c r="E96" s="37"/>
      <c r="F96" s="24" t="str">
        <f>IF(E22="","",E22)</f>
        <v>Vyplň údaj</v>
      </c>
      <c r="G96" s="37"/>
      <c r="H96" s="37"/>
      <c r="I96" s="29" t="s">
        <v>36</v>
      </c>
      <c r="J96" s="33" t="str">
        <f>E28</f>
        <v>Pavlína Liprtová</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193</v>
      </c>
      <c r="D98" s="184"/>
      <c r="E98" s="184"/>
      <c r="F98" s="184"/>
      <c r="G98" s="184"/>
      <c r="H98" s="184"/>
      <c r="I98" s="184"/>
      <c r="J98" s="185" t="s">
        <v>194</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195</v>
      </c>
      <c r="D100" s="37"/>
      <c r="E100" s="37"/>
      <c r="F100" s="37"/>
      <c r="G100" s="37"/>
      <c r="H100" s="37"/>
      <c r="I100" s="37"/>
      <c r="J100" s="107">
        <f>J128</f>
        <v>0</v>
      </c>
      <c r="K100" s="37"/>
      <c r="L100" s="60"/>
      <c r="S100" s="35"/>
      <c r="T100" s="35"/>
      <c r="U100" s="35"/>
      <c r="V100" s="35"/>
      <c r="W100" s="35"/>
      <c r="X100" s="35"/>
      <c r="Y100" s="35"/>
      <c r="Z100" s="35"/>
      <c r="AA100" s="35"/>
      <c r="AB100" s="35"/>
      <c r="AC100" s="35"/>
      <c r="AD100" s="35"/>
      <c r="AE100" s="35"/>
      <c r="AU100" s="14" t="s">
        <v>196</v>
      </c>
    </row>
    <row r="101" s="9" customFormat="1" ht="24.96" customHeight="1">
      <c r="A101" s="9"/>
      <c r="B101" s="187"/>
      <c r="C101" s="188"/>
      <c r="D101" s="189" t="s">
        <v>998</v>
      </c>
      <c r="E101" s="190"/>
      <c r="F101" s="190"/>
      <c r="G101" s="190"/>
      <c r="H101" s="190"/>
      <c r="I101" s="190"/>
      <c r="J101" s="191">
        <f>J129</f>
        <v>0</v>
      </c>
      <c r="K101" s="188"/>
      <c r="L101" s="192"/>
      <c r="S101" s="9"/>
      <c r="T101" s="9"/>
      <c r="U101" s="9"/>
      <c r="V101" s="9"/>
      <c r="W101" s="9"/>
      <c r="X101" s="9"/>
      <c r="Y101" s="9"/>
      <c r="Z101" s="9"/>
      <c r="AA101" s="9"/>
      <c r="AB101" s="9"/>
      <c r="AC101" s="9"/>
      <c r="AD101" s="9"/>
      <c r="AE101" s="9"/>
    </row>
    <row r="102" s="10" customFormat="1" ht="19.92" customHeight="1">
      <c r="A102" s="10"/>
      <c r="B102" s="193"/>
      <c r="C102" s="129"/>
      <c r="D102" s="194" t="s">
        <v>1213</v>
      </c>
      <c r="E102" s="195"/>
      <c r="F102" s="195"/>
      <c r="G102" s="195"/>
      <c r="H102" s="195"/>
      <c r="I102" s="195"/>
      <c r="J102" s="196">
        <f>J130</f>
        <v>0</v>
      </c>
      <c r="K102" s="129"/>
      <c r="L102" s="197"/>
      <c r="S102" s="10"/>
      <c r="T102" s="10"/>
      <c r="U102" s="10"/>
      <c r="V102" s="10"/>
      <c r="W102" s="10"/>
      <c r="X102" s="10"/>
      <c r="Y102" s="10"/>
      <c r="Z102" s="10"/>
      <c r="AA102" s="10"/>
      <c r="AB102" s="10"/>
      <c r="AC102" s="10"/>
      <c r="AD102" s="10"/>
      <c r="AE102" s="10"/>
    </row>
    <row r="103" s="10" customFormat="1" ht="19.92" customHeight="1">
      <c r="A103" s="10"/>
      <c r="B103" s="193"/>
      <c r="C103" s="129"/>
      <c r="D103" s="194" t="s">
        <v>1214</v>
      </c>
      <c r="E103" s="195"/>
      <c r="F103" s="195"/>
      <c r="G103" s="195"/>
      <c r="H103" s="195"/>
      <c r="I103" s="195"/>
      <c r="J103" s="196">
        <f>J132</f>
        <v>0</v>
      </c>
      <c r="K103" s="129"/>
      <c r="L103" s="197"/>
      <c r="S103" s="10"/>
      <c r="T103" s="10"/>
      <c r="U103" s="10"/>
      <c r="V103" s="10"/>
      <c r="W103" s="10"/>
      <c r="X103" s="10"/>
      <c r="Y103" s="10"/>
      <c r="Z103" s="10"/>
      <c r="AA103" s="10"/>
      <c r="AB103" s="10"/>
      <c r="AC103" s="10"/>
      <c r="AD103" s="10"/>
      <c r="AE103" s="10"/>
    </row>
    <row r="104" s="10" customFormat="1" ht="19.92" customHeight="1">
      <c r="A104" s="10"/>
      <c r="B104" s="193"/>
      <c r="C104" s="129"/>
      <c r="D104" s="194" t="s">
        <v>1215</v>
      </c>
      <c r="E104" s="195"/>
      <c r="F104" s="195"/>
      <c r="G104" s="195"/>
      <c r="H104" s="195"/>
      <c r="I104" s="195"/>
      <c r="J104" s="196">
        <f>J134</f>
        <v>0</v>
      </c>
      <c r="K104" s="129"/>
      <c r="L104" s="197"/>
      <c r="S104" s="10"/>
      <c r="T104" s="10"/>
      <c r="U104" s="10"/>
      <c r="V104" s="10"/>
      <c r="W104" s="10"/>
      <c r="X104" s="10"/>
      <c r="Y104" s="10"/>
      <c r="Z104" s="10"/>
      <c r="AA104" s="10"/>
      <c r="AB104" s="10"/>
      <c r="AC104" s="10"/>
      <c r="AD104" s="10"/>
      <c r="AE104" s="10"/>
    </row>
    <row r="105" s="2" customFormat="1" ht="21.84" customHeight="1">
      <c r="A105" s="35"/>
      <c r="B105" s="36"/>
      <c r="C105" s="37"/>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6.96" customHeight="1">
      <c r="A106" s="35"/>
      <c r="B106" s="63"/>
      <c r="C106" s="64"/>
      <c r="D106" s="64"/>
      <c r="E106" s="64"/>
      <c r="F106" s="64"/>
      <c r="G106" s="64"/>
      <c r="H106" s="64"/>
      <c r="I106" s="64"/>
      <c r="J106" s="64"/>
      <c r="K106" s="64"/>
      <c r="L106" s="60"/>
      <c r="S106" s="35"/>
      <c r="T106" s="35"/>
      <c r="U106" s="35"/>
      <c r="V106" s="35"/>
      <c r="W106" s="35"/>
      <c r="X106" s="35"/>
      <c r="Y106" s="35"/>
      <c r="Z106" s="35"/>
      <c r="AA106" s="35"/>
      <c r="AB106" s="35"/>
      <c r="AC106" s="35"/>
      <c r="AD106" s="35"/>
      <c r="AE106" s="35"/>
    </row>
    <row r="110" s="2" customFormat="1" ht="6.96" customHeight="1">
      <c r="A110" s="35"/>
      <c r="B110" s="65"/>
      <c r="C110" s="66"/>
      <c r="D110" s="66"/>
      <c r="E110" s="66"/>
      <c r="F110" s="66"/>
      <c r="G110" s="66"/>
      <c r="H110" s="66"/>
      <c r="I110" s="66"/>
      <c r="J110" s="66"/>
      <c r="K110" s="66"/>
      <c r="L110" s="60"/>
      <c r="S110" s="35"/>
      <c r="T110" s="35"/>
      <c r="U110" s="35"/>
      <c r="V110" s="35"/>
      <c r="W110" s="35"/>
      <c r="X110" s="35"/>
      <c r="Y110" s="35"/>
      <c r="Z110" s="35"/>
      <c r="AA110" s="35"/>
      <c r="AB110" s="35"/>
      <c r="AC110" s="35"/>
      <c r="AD110" s="35"/>
      <c r="AE110" s="35"/>
    </row>
    <row r="111" s="2" customFormat="1" ht="24.96" customHeight="1">
      <c r="A111" s="35"/>
      <c r="B111" s="36"/>
      <c r="C111" s="20" t="s">
        <v>200</v>
      </c>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6.96" customHeight="1">
      <c r="A112" s="35"/>
      <c r="B112" s="36"/>
      <c r="C112" s="37"/>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12" customHeight="1">
      <c r="A113" s="35"/>
      <c r="B113" s="36"/>
      <c r="C113" s="29" t="s">
        <v>16</v>
      </c>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6.5" customHeight="1">
      <c r="A114" s="35"/>
      <c r="B114" s="36"/>
      <c r="C114" s="37"/>
      <c r="D114" s="37"/>
      <c r="E114" s="181" t="str">
        <f>E7</f>
        <v>Oprava úseku Nejdek - Nové Hamry</v>
      </c>
      <c r="F114" s="29"/>
      <c r="G114" s="29"/>
      <c r="H114" s="29"/>
      <c r="I114" s="37"/>
      <c r="J114" s="37"/>
      <c r="K114" s="37"/>
      <c r="L114" s="60"/>
      <c r="S114" s="35"/>
      <c r="T114" s="35"/>
      <c r="U114" s="35"/>
      <c r="V114" s="35"/>
      <c r="W114" s="35"/>
      <c r="X114" s="35"/>
      <c r="Y114" s="35"/>
      <c r="Z114" s="35"/>
      <c r="AA114" s="35"/>
      <c r="AB114" s="35"/>
      <c r="AC114" s="35"/>
      <c r="AD114" s="35"/>
      <c r="AE114" s="35"/>
    </row>
    <row r="115" s="1" customFormat="1" ht="12" customHeight="1">
      <c r="B115" s="18"/>
      <c r="C115" s="29" t="s">
        <v>186</v>
      </c>
      <c r="D115" s="19"/>
      <c r="E115" s="19"/>
      <c r="F115" s="19"/>
      <c r="G115" s="19"/>
      <c r="H115" s="19"/>
      <c r="I115" s="19"/>
      <c r="J115" s="19"/>
      <c r="K115" s="19"/>
      <c r="L115" s="17"/>
    </row>
    <row r="116" s="1" customFormat="1" ht="16.5" customHeight="1">
      <c r="B116" s="18"/>
      <c r="C116" s="19"/>
      <c r="D116" s="19"/>
      <c r="E116" s="181" t="s">
        <v>1024</v>
      </c>
      <c r="F116" s="19"/>
      <c r="G116" s="19"/>
      <c r="H116" s="19"/>
      <c r="I116" s="19"/>
      <c r="J116" s="19"/>
      <c r="K116" s="19"/>
      <c r="L116" s="17"/>
    </row>
    <row r="117" s="1" customFormat="1" ht="12" customHeight="1">
      <c r="B117" s="18"/>
      <c r="C117" s="29" t="s">
        <v>188</v>
      </c>
      <c r="D117" s="19"/>
      <c r="E117" s="19"/>
      <c r="F117" s="19"/>
      <c r="G117" s="19"/>
      <c r="H117" s="19"/>
      <c r="I117" s="19"/>
      <c r="J117" s="19"/>
      <c r="K117" s="19"/>
      <c r="L117" s="17"/>
    </row>
    <row r="118" s="2" customFormat="1" ht="16.5" customHeight="1">
      <c r="A118" s="35"/>
      <c r="B118" s="36"/>
      <c r="C118" s="37"/>
      <c r="D118" s="37"/>
      <c r="E118" s="182" t="s">
        <v>1025</v>
      </c>
      <c r="F118" s="37"/>
      <c r="G118" s="37"/>
      <c r="H118" s="37"/>
      <c r="I118" s="37"/>
      <c r="J118" s="37"/>
      <c r="K118" s="37"/>
      <c r="L118" s="60"/>
      <c r="S118" s="35"/>
      <c r="T118" s="35"/>
      <c r="U118" s="35"/>
      <c r="V118" s="35"/>
      <c r="W118" s="35"/>
      <c r="X118" s="35"/>
      <c r="Y118" s="35"/>
      <c r="Z118" s="35"/>
      <c r="AA118" s="35"/>
      <c r="AB118" s="35"/>
      <c r="AC118" s="35"/>
      <c r="AD118" s="35"/>
      <c r="AE118" s="35"/>
    </row>
    <row r="119" s="2" customFormat="1" ht="12" customHeight="1">
      <c r="A119" s="35"/>
      <c r="B119" s="36"/>
      <c r="C119" s="29" t="s">
        <v>630</v>
      </c>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2" customFormat="1" ht="16.5" customHeight="1">
      <c r="A120" s="35"/>
      <c r="B120" s="36"/>
      <c r="C120" s="37"/>
      <c r="D120" s="37"/>
      <c r="E120" s="73" t="str">
        <f>E13</f>
        <v>A.3.1.2 - VRN</v>
      </c>
      <c r="F120" s="37"/>
      <c r="G120" s="37"/>
      <c r="H120" s="37"/>
      <c r="I120" s="37"/>
      <c r="J120" s="37"/>
      <c r="K120" s="37"/>
      <c r="L120" s="60"/>
      <c r="S120" s="35"/>
      <c r="T120" s="35"/>
      <c r="U120" s="35"/>
      <c r="V120" s="35"/>
      <c r="W120" s="35"/>
      <c r="X120" s="35"/>
      <c r="Y120" s="35"/>
      <c r="Z120" s="35"/>
      <c r="AA120" s="35"/>
      <c r="AB120" s="35"/>
      <c r="AC120" s="35"/>
      <c r="AD120" s="35"/>
      <c r="AE120" s="35"/>
    </row>
    <row r="121" s="2" customFormat="1" ht="6.96" customHeight="1">
      <c r="A121" s="35"/>
      <c r="B121" s="36"/>
      <c r="C121" s="37"/>
      <c r="D121" s="37"/>
      <c r="E121" s="37"/>
      <c r="F121" s="37"/>
      <c r="G121" s="37"/>
      <c r="H121" s="37"/>
      <c r="I121" s="37"/>
      <c r="J121" s="37"/>
      <c r="K121" s="37"/>
      <c r="L121" s="60"/>
      <c r="S121" s="35"/>
      <c r="T121" s="35"/>
      <c r="U121" s="35"/>
      <c r="V121" s="35"/>
      <c r="W121" s="35"/>
      <c r="X121" s="35"/>
      <c r="Y121" s="35"/>
      <c r="Z121" s="35"/>
      <c r="AA121" s="35"/>
      <c r="AB121" s="35"/>
      <c r="AC121" s="35"/>
      <c r="AD121" s="35"/>
      <c r="AE121" s="35"/>
    </row>
    <row r="122" s="2" customFormat="1" ht="12" customHeight="1">
      <c r="A122" s="35"/>
      <c r="B122" s="36"/>
      <c r="C122" s="29" t="s">
        <v>20</v>
      </c>
      <c r="D122" s="37"/>
      <c r="E122" s="37"/>
      <c r="F122" s="24" t="str">
        <f>F16</f>
        <v xml:space="preserve"> </v>
      </c>
      <c r="G122" s="37"/>
      <c r="H122" s="37"/>
      <c r="I122" s="29" t="s">
        <v>22</v>
      </c>
      <c r="J122" s="76" t="str">
        <f>IF(J16="","",J16)</f>
        <v>26. 9. 2022</v>
      </c>
      <c r="K122" s="37"/>
      <c r="L122" s="60"/>
      <c r="S122" s="35"/>
      <c r="T122" s="35"/>
      <c r="U122" s="35"/>
      <c r="V122" s="35"/>
      <c r="W122" s="35"/>
      <c r="X122" s="35"/>
      <c r="Y122" s="35"/>
      <c r="Z122" s="35"/>
      <c r="AA122" s="35"/>
      <c r="AB122" s="35"/>
      <c r="AC122" s="35"/>
      <c r="AD122" s="35"/>
      <c r="AE122" s="35"/>
    </row>
    <row r="123" s="2" customFormat="1" ht="6.96" customHeight="1">
      <c r="A123" s="35"/>
      <c r="B123" s="36"/>
      <c r="C123" s="37"/>
      <c r="D123" s="37"/>
      <c r="E123" s="37"/>
      <c r="F123" s="37"/>
      <c r="G123" s="37"/>
      <c r="H123" s="37"/>
      <c r="I123" s="37"/>
      <c r="J123" s="37"/>
      <c r="K123" s="37"/>
      <c r="L123" s="60"/>
      <c r="S123" s="35"/>
      <c r="T123" s="35"/>
      <c r="U123" s="35"/>
      <c r="V123" s="35"/>
      <c r="W123" s="35"/>
      <c r="X123" s="35"/>
      <c r="Y123" s="35"/>
      <c r="Z123" s="35"/>
      <c r="AA123" s="35"/>
      <c r="AB123" s="35"/>
      <c r="AC123" s="35"/>
      <c r="AD123" s="35"/>
      <c r="AE123" s="35"/>
    </row>
    <row r="124" s="2" customFormat="1" ht="15.15" customHeight="1">
      <c r="A124" s="35"/>
      <c r="B124" s="36"/>
      <c r="C124" s="29" t="s">
        <v>24</v>
      </c>
      <c r="D124" s="37"/>
      <c r="E124" s="37"/>
      <c r="F124" s="24" t="str">
        <f>E19</f>
        <v>Správa železnic, státní organizace</v>
      </c>
      <c r="G124" s="37"/>
      <c r="H124" s="37"/>
      <c r="I124" s="29" t="s">
        <v>32</v>
      </c>
      <c r="J124" s="33" t="str">
        <f>E25</f>
        <v>Progi spol. s r.o.</v>
      </c>
      <c r="K124" s="37"/>
      <c r="L124" s="60"/>
      <c r="S124" s="35"/>
      <c r="T124" s="35"/>
      <c r="U124" s="35"/>
      <c r="V124" s="35"/>
      <c r="W124" s="35"/>
      <c r="X124" s="35"/>
      <c r="Y124" s="35"/>
      <c r="Z124" s="35"/>
      <c r="AA124" s="35"/>
      <c r="AB124" s="35"/>
      <c r="AC124" s="35"/>
      <c r="AD124" s="35"/>
      <c r="AE124" s="35"/>
    </row>
    <row r="125" s="2" customFormat="1" ht="15.15" customHeight="1">
      <c r="A125" s="35"/>
      <c r="B125" s="36"/>
      <c r="C125" s="29" t="s">
        <v>30</v>
      </c>
      <c r="D125" s="37"/>
      <c r="E125" s="37"/>
      <c r="F125" s="24" t="str">
        <f>IF(E22="","",E22)</f>
        <v>Vyplň údaj</v>
      </c>
      <c r="G125" s="37"/>
      <c r="H125" s="37"/>
      <c r="I125" s="29" t="s">
        <v>36</v>
      </c>
      <c r="J125" s="33" t="str">
        <f>E28</f>
        <v>Pavlína Liprtová</v>
      </c>
      <c r="K125" s="37"/>
      <c r="L125" s="60"/>
      <c r="S125" s="35"/>
      <c r="T125" s="35"/>
      <c r="U125" s="35"/>
      <c r="V125" s="35"/>
      <c r="W125" s="35"/>
      <c r="X125" s="35"/>
      <c r="Y125" s="35"/>
      <c r="Z125" s="35"/>
      <c r="AA125" s="35"/>
      <c r="AB125" s="35"/>
      <c r="AC125" s="35"/>
      <c r="AD125" s="35"/>
      <c r="AE125" s="35"/>
    </row>
    <row r="126" s="2" customFormat="1" ht="10.32" customHeight="1">
      <c r="A126" s="35"/>
      <c r="B126" s="36"/>
      <c r="C126" s="37"/>
      <c r="D126" s="37"/>
      <c r="E126" s="37"/>
      <c r="F126" s="37"/>
      <c r="G126" s="37"/>
      <c r="H126" s="37"/>
      <c r="I126" s="37"/>
      <c r="J126" s="37"/>
      <c r="K126" s="37"/>
      <c r="L126" s="60"/>
      <c r="S126" s="35"/>
      <c r="T126" s="35"/>
      <c r="U126" s="35"/>
      <c r="V126" s="35"/>
      <c r="W126" s="35"/>
      <c r="X126" s="35"/>
      <c r="Y126" s="35"/>
      <c r="Z126" s="35"/>
      <c r="AA126" s="35"/>
      <c r="AB126" s="35"/>
      <c r="AC126" s="35"/>
      <c r="AD126" s="35"/>
      <c r="AE126" s="35"/>
    </row>
    <row r="127" s="11" customFormat="1" ht="29.28" customHeight="1">
      <c r="A127" s="198"/>
      <c r="B127" s="199"/>
      <c r="C127" s="200" t="s">
        <v>201</v>
      </c>
      <c r="D127" s="201" t="s">
        <v>64</v>
      </c>
      <c r="E127" s="201" t="s">
        <v>60</v>
      </c>
      <c r="F127" s="201" t="s">
        <v>61</v>
      </c>
      <c r="G127" s="201" t="s">
        <v>202</v>
      </c>
      <c r="H127" s="201" t="s">
        <v>203</v>
      </c>
      <c r="I127" s="201" t="s">
        <v>204</v>
      </c>
      <c r="J127" s="202" t="s">
        <v>194</v>
      </c>
      <c r="K127" s="203" t="s">
        <v>205</v>
      </c>
      <c r="L127" s="204"/>
      <c r="M127" s="97" t="s">
        <v>1</v>
      </c>
      <c r="N127" s="98" t="s">
        <v>43</v>
      </c>
      <c r="O127" s="98" t="s">
        <v>206</v>
      </c>
      <c r="P127" s="98" t="s">
        <v>207</v>
      </c>
      <c r="Q127" s="98" t="s">
        <v>208</v>
      </c>
      <c r="R127" s="98" t="s">
        <v>209</v>
      </c>
      <c r="S127" s="98" t="s">
        <v>210</v>
      </c>
      <c r="T127" s="99" t="s">
        <v>211</v>
      </c>
      <c r="U127" s="198"/>
      <c r="V127" s="198"/>
      <c r="W127" s="198"/>
      <c r="X127" s="198"/>
      <c r="Y127" s="198"/>
      <c r="Z127" s="198"/>
      <c r="AA127" s="198"/>
      <c r="AB127" s="198"/>
      <c r="AC127" s="198"/>
      <c r="AD127" s="198"/>
      <c r="AE127" s="198"/>
    </row>
    <row r="128" s="2" customFormat="1" ht="22.8" customHeight="1">
      <c r="A128" s="35"/>
      <c r="B128" s="36"/>
      <c r="C128" s="104" t="s">
        <v>212</v>
      </c>
      <c r="D128" s="37"/>
      <c r="E128" s="37"/>
      <c r="F128" s="37"/>
      <c r="G128" s="37"/>
      <c r="H128" s="37"/>
      <c r="I128" s="37"/>
      <c r="J128" s="205">
        <f>BK128</f>
        <v>0</v>
      </c>
      <c r="K128" s="37"/>
      <c r="L128" s="41"/>
      <c r="M128" s="100"/>
      <c r="N128" s="206"/>
      <c r="O128" s="101"/>
      <c r="P128" s="207">
        <f>P129</f>
        <v>0</v>
      </c>
      <c r="Q128" s="101"/>
      <c r="R128" s="207">
        <f>R129</f>
        <v>0</v>
      </c>
      <c r="S128" s="101"/>
      <c r="T128" s="208">
        <f>T129</f>
        <v>0</v>
      </c>
      <c r="U128" s="35"/>
      <c r="V128" s="35"/>
      <c r="W128" s="35"/>
      <c r="X128" s="35"/>
      <c r="Y128" s="35"/>
      <c r="Z128" s="35"/>
      <c r="AA128" s="35"/>
      <c r="AB128" s="35"/>
      <c r="AC128" s="35"/>
      <c r="AD128" s="35"/>
      <c r="AE128" s="35"/>
      <c r="AT128" s="14" t="s">
        <v>78</v>
      </c>
      <c r="AU128" s="14" t="s">
        <v>196</v>
      </c>
      <c r="BK128" s="209">
        <f>BK129</f>
        <v>0</v>
      </c>
    </row>
    <row r="129" s="12" customFormat="1" ht="25.92" customHeight="1">
      <c r="A129" s="12"/>
      <c r="B129" s="210"/>
      <c r="C129" s="211"/>
      <c r="D129" s="212" t="s">
        <v>78</v>
      </c>
      <c r="E129" s="213" t="s">
        <v>148</v>
      </c>
      <c r="F129" s="213" t="s">
        <v>999</v>
      </c>
      <c r="G129" s="211"/>
      <c r="H129" s="211"/>
      <c r="I129" s="214"/>
      <c r="J129" s="215">
        <f>BK129</f>
        <v>0</v>
      </c>
      <c r="K129" s="211"/>
      <c r="L129" s="216"/>
      <c r="M129" s="217"/>
      <c r="N129" s="218"/>
      <c r="O129" s="218"/>
      <c r="P129" s="219">
        <f>P130+P132+P134</f>
        <v>0</v>
      </c>
      <c r="Q129" s="218"/>
      <c r="R129" s="219">
        <f>R130+R132+R134</f>
        <v>0</v>
      </c>
      <c r="S129" s="218"/>
      <c r="T129" s="220">
        <f>T130+T132+T134</f>
        <v>0</v>
      </c>
      <c r="U129" s="12"/>
      <c r="V129" s="12"/>
      <c r="W129" s="12"/>
      <c r="X129" s="12"/>
      <c r="Y129" s="12"/>
      <c r="Z129" s="12"/>
      <c r="AA129" s="12"/>
      <c r="AB129" s="12"/>
      <c r="AC129" s="12"/>
      <c r="AD129" s="12"/>
      <c r="AE129" s="12"/>
      <c r="AR129" s="221" t="s">
        <v>216</v>
      </c>
      <c r="AT129" s="222" t="s">
        <v>78</v>
      </c>
      <c r="AU129" s="222" t="s">
        <v>79</v>
      </c>
      <c r="AY129" s="221" t="s">
        <v>215</v>
      </c>
      <c r="BK129" s="223">
        <f>BK130+BK132+BK134</f>
        <v>0</v>
      </c>
    </row>
    <row r="130" s="12" customFormat="1" ht="22.8" customHeight="1">
      <c r="A130" s="12"/>
      <c r="B130" s="210"/>
      <c r="C130" s="211"/>
      <c r="D130" s="212" t="s">
        <v>78</v>
      </c>
      <c r="E130" s="224" t="s">
        <v>1216</v>
      </c>
      <c r="F130" s="224" t="s">
        <v>1217</v>
      </c>
      <c r="G130" s="211"/>
      <c r="H130" s="211"/>
      <c r="I130" s="214"/>
      <c r="J130" s="225">
        <f>BK130</f>
        <v>0</v>
      </c>
      <c r="K130" s="211"/>
      <c r="L130" s="216"/>
      <c r="M130" s="217"/>
      <c r="N130" s="218"/>
      <c r="O130" s="218"/>
      <c r="P130" s="219">
        <f>P131</f>
        <v>0</v>
      </c>
      <c r="Q130" s="218"/>
      <c r="R130" s="219">
        <f>R131</f>
        <v>0</v>
      </c>
      <c r="S130" s="218"/>
      <c r="T130" s="220">
        <f>T131</f>
        <v>0</v>
      </c>
      <c r="U130" s="12"/>
      <c r="V130" s="12"/>
      <c r="W130" s="12"/>
      <c r="X130" s="12"/>
      <c r="Y130" s="12"/>
      <c r="Z130" s="12"/>
      <c r="AA130" s="12"/>
      <c r="AB130" s="12"/>
      <c r="AC130" s="12"/>
      <c r="AD130" s="12"/>
      <c r="AE130" s="12"/>
      <c r="AR130" s="221" t="s">
        <v>216</v>
      </c>
      <c r="AT130" s="222" t="s">
        <v>78</v>
      </c>
      <c r="AU130" s="222" t="s">
        <v>86</v>
      </c>
      <c r="AY130" s="221" t="s">
        <v>215</v>
      </c>
      <c r="BK130" s="223">
        <f>BK131</f>
        <v>0</v>
      </c>
    </row>
    <row r="131" s="2" customFormat="1" ht="16.5" customHeight="1">
      <c r="A131" s="35"/>
      <c r="B131" s="36"/>
      <c r="C131" s="241" t="s">
        <v>86</v>
      </c>
      <c r="D131" s="241" t="s">
        <v>256</v>
      </c>
      <c r="E131" s="242" t="s">
        <v>1218</v>
      </c>
      <c r="F131" s="243" t="s">
        <v>1219</v>
      </c>
      <c r="G131" s="244" t="s">
        <v>1220</v>
      </c>
      <c r="H131" s="245">
        <v>3356</v>
      </c>
      <c r="I131" s="246"/>
      <c r="J131" s="247">
        <f>ROUND(I131*H131,2)</f>
        <v>0</v>
      </c>
      <c r="K131" s="248"/>
      <c r="L131" s="41"/>
      <c r="M131" s="249" t="s">
        <v>1</v>
      </c>
      <c r="N131" s="250" t="s">
        <v>44</v>
      </c>
      <c r="O131" s="88"/>
      <c r="P131" s="237">
        <f>O131*H131</f>
        <v>0</v>
      </c>
      <c r="Q131" s="237">
        <v>0</v>
      </c>
      <c r="R131" s="237">
        <f>Q131*H131</f>
        <v>0</v>
      </c>
      <c r="S131" s="237">
        <v>0</v>
      </c>
      <c r="T131" s="238">
        <f>S131*H131</f>
        <v>0</v>
      </c>
      <c r="U131" s="35"/>
      <c r="V131" s="35"/>
      <c r="W131" s="35"/>
      <c r="X131" s="35"/>
      <c r="Y131" s="35"/>
      <c r="Z131" s="35"/>
      <c r="AA131" s="35"/>
      <c r="AB131" s="35"/>
      <c r="AC131" s="35"/>
      <c r="AD131" s="35"/>
      <c r="AE131" s="35"/>
      <c r="AR131" s="239" t="s">
        <v>101</v>
      </c>
      <c r="AT131" s="239" t="s">
        <v>256</v>
      </c>
      <c r="AU131" s="239" t="s">
        <v>88</v>
      </c>
      <c r="AY131" s="14" t="s">
        <v>215</v>
      </c>
      <c r="BE131" s="240">
        <f>IF(N131="základní",J131,0)</f>
        <v>0</v>
      </c>
      <c r="BF131" s="240">
        <f>IF(N131="snížená",J131,0)</f>
        <v>0</v>
      </c>
      <c r="BG131" s="240">
        <f>IF(N131="zákl. přenesená",J131,0)</f>
        <v>0</v>
      </c>
      <c r="BH131" s="240">
        <f>IF(N131="sníž. přenesená",J131,0)</f>
        <v>0</v>
      </c>
      <c r="BI131" s="240">
        <f>IF(N131="nulová",J131,0)</f>
        <v>0</v>
      </c>
      <c r="BJ131" s="14" t="s">
        <v>86</v>
      </c>
      <c r="BK131" s="240">
        <f>ROUND(I131*H131,2)</f>
        <v>0</v>
      </c>
      <c r="BL131" s="14" t="s">
        <v>101</v>
      </c>
      <c r="BM131" s="239" t="s">
        <v>1221</v>
      </c>
    </row>
    <row r="132" s="12" customFormat="1" ht="22.8" customHeight="1">
      <c r="A132" s="12"/>
      <c r="B132" s="210"/>
      <c r="C132" s="211"/>
      <c r="D132" s="212" t="s">
        <v>78</v>
      </c>
      <c r="E132" s="224" t="s">
        <v>1222</v>
      </c>
      <c r="F132" s="224" t="s">
        <v>1223</v>
      </c>
      <c r="G132" s="211"/>
      <c r="H132" s="211"/>
      <c r="I132" s="214"/>
      <c r="J132" s="225">
        <f>BK132</f>
        <v>0</v>
      </c>
      <c r="K132" s="211"/>
      <c r="L132" s="216"/>
      <c r="M132" s="217"/>
      <c r="N132" s="218"/>
      <c r="O132" s="218"/>
      <c r="P132" s="219">
        <f>P133</f>
        <v>0</v>
      </c>
      <c r="Q132" s="218"/>
      <c r="R132" s="219">
        <f>R133</f>
        <v>0</v>
      </c>
      <c r="S132" s="218"/>
      <c r="T132" s="220">
        <f>T133</f>
        <v>0</v>
      </c>
      <c r="U132" s="12"/>
      <c r="V132" s="12"/>
      <c r="W132" s="12"/>
      <c r="X132" s="12"/>
      <c r="Y132" s="12"/>
      <c r="Z132" s="12"/>
      <c r="AA132" s="12"/>
      <c r="AB132" s="12"/>
      <c r="AC132" s="12"/>
      <c r="AD132" s="12"/>
      <c r="AE132" s="12"/>
      <c r="AR132" s="221" t="s">
        <v>216</v>
      </c>
      <c r="AT132" s="222" t="s">
        <v>78</v>
      </c>
      <c r="AU132" s="222" t="s">
        <v>86</v>
      </c>
      <c r="AY132" s="221" t="s">
        <v>215</v>
      </c>
      <c r="BK132" s="223">
        <f>BK133</f>
        <v>0</v>
      </c>
    </row>
    <row r="133" s="2" customFormat="1" ht="16.5" customHeight="1">
      <c r="A133" s="35"/>
      <c r="B133" s="36"/>
      <c r="C133" s="241" t="s">
        <v>88</v>
      </c>
      <c r="D133" s="241" t="s">
        <v>256</v>
      </c>
      <c r="E133" s="242" t="s">
        <v>1224</v>
      </c>
      <c r="F133" s="243" t="s">
        <v>1223</v>
      </c>
      <c r="G133" s="244" t="s">
        <v>1220</v>
      </c>
      <c r="H133" s="245">
        <v>3356</v>
      </c>
      <c r="I133" s="246"/>
      <c r="J133" s="247">
        <f>ROUND(I133*H133,2)</f>
        <v>0</v>
      </c>
      <c r="K133" s="248"/>
      <c r="L133" s="41"/>
      <c r="M133" s="249" t="s">
        <v>1</v>
      </c>
      <c r="N133" s="250" t="s">
        <v>44</v>
      </c>
      <c r="O133" s="88"/>
      <c r="P133" s="237">
        <f>O133*H133</f>
        <v>0</v>
      </c>
      <c r="Q133" s="237">
        <v>0</v>
      </c>
      <c r="R133" s="237">
        <f>Q133*H133</f>
        <v>0</v>
      </c>
      <c r="S133" s="237">
        <v>0</v>
      </c>
      <c r="T133" s="238">
        <f>S133*H133</f>
        <v>0</v>
      </c>
      <c r="U133" s="35"/>
      <c r="V133" s="35"/>
      <c r="W133" s="35"/>
      <c r="X133" s="35"/>
      <c r="Y133" s="35"/>
      <c r="Z133" s="35"/>
      <c r="AA133" s="35"/>
      <c r="AB133" s="35"/>
      <c r="AC133" s="35"/>
      <c r="AD133" s="35"/>
      <c r="AE133" s="35"/>
      <c r="AR133" s="239" t="s">
        <v>101</v>
      </c>
      <c r="AT133" s="239" t="s">
        <v>256</v>
      </c>
      <c r="AU133" s="239" t="s">
        <v>88</v>
      </c>
      <c r="AY133" s="14" t="s">
        <v>215</v>
      </c>
      <c r="BE133" s="240">
        <f>IF(N133="základní",J133,0)</f>
        <v>0</v>
      </c>
      <c r="BF133" s="240">
        <f>IF(N133="snížená",J133,0)</f>
        <v>0</v>
      </c>
      <c r="BG133" s="240">
        <f>IF(N133="zákl. přenesená",J133,0)</f>
        <v>0</v>
      </c>
      <c r="BH133" s="240">
        <f>IF(N133="sníž. přenesená",J133,0)</f>
        <v>0</v>
      </c>
      <c r="BI133" s="240">
        <f>IF(N133="nulová",J133,0)</f>
        <v>0</v>
      </c>
      <c r="BJ133" s="14" t="s">
        <v>86</v>
      </c>
      <c r="BK133" s="240">
        <f>ROUND(I133*H133,2)</f>
        <v>0</v>
      </c>
      <c r="BL133" s="14" t="s">
        <v>101</v>
      </c>
      <c r="BM133" s="239" t="s">
        <v>1225</v>
      </c>
    </row>
    <row r="134" s="12" customFormat="1" ht="22.8" customHeight="1">
      <c r="A134" s="12"/>
      <c r="B134" s="210"/>
      <c r="C134" s="211"/>
      <c r="D134" s="212" t="s">
        <v>78</v>
      </c>
      <c r="E134" s="224" t="s">
        <v>1226</v>
      </c>
      <c r="F134" s="224" t="s">
        <v>1227</v>
      </c>
      <c r="G134" s="211"/>
      <c r="H134" s="211"/>
      <c r="I134" s="214"/>
      <c r="J134" s="225">
        <f>BK134</f>
        <v>0</v>
      </c>
      <c r="K134" s="211"/>
      <c r="L134" s="216"/>
      <c r="M134" s="217"/>
      <c r="N134" s="218"/>
      <c r="O134" s="218"/>
      <c r="P134" s="219">
        <f>P135</f>
        <v>0</v>
      </c>
      <c r="Q134" s="218"/>
      <c r="R134" s="219">
        <f>R135</f>
        <v>0</v>
      </c>
      <c r="S134" s="218"/>
      <c r="T134" s="220">
        <f>T135</f>
        <v>0</v>
      </c>
      <c r="U134" s="12"/>
      <c r="V134" s="12"/>
      <c r="W134" s="12"/>
      <c r="X134" s="12"/>
      <c r="Y134" s="12"/>
      <c r="Z134" s="12"/>
      <c r="AA134" s="12"/>
      <c r="AB134" s="12"/>
      <c r="AC134" s="12"/>
      <c r="AD134" s="12"/>
      <c r="AE134" s="12"/>
      <c r="AR134" s="221" t="s">
        <v>216</v>
      </c>
      <c r="AT134" s="222" t="s">
        <v>78</v>
      </c>
      <c r="AU134" s="222" t="s">
        <v>86</v>
      </c>
      <c r="AY134" s="221" t="s">
        <v>215</v>
      </c>
      <c r="BK134" s="223">
        <f>BK135</f>
        <v>0</v>
      </c>
    </row>
    <row r="135" s="2" customFormat="1" ht="16.5" customHeight="1">
      <c r="A135" s="35"/>
      <c r="B135" s="36"/>
      <c r="C135" s="241" t="s">
        <v>96</v>
      </c>
      <c r="D135" s="241" t="s">
        <v>256</v>
      </c>
      <c r="E135" s="242" t="s">
        <v>1228</v>
      </c>
      <c r="F135" s="243" t="s">
        <v>1227</v>
      </c>
      <c r="G135" s="244" t="s">
        <v>1220</v>
      </c>
      <c r="H135" s="245">
        <v>3356</v>
      </c>
      <c r="I135" s="246"/>
      <c r="J135" s="247">
        <f>ROUND(I135*H135,2)</f>
        <v>0</v>
      </c>
      <c r="K135" s="248"/>
      <c r="L135" s="41"/>
      <c r="M135" s="251" t="s">
        <v>1</v>
      </c>
      <c r="N135" s="252" t="s">
        <v>44</v>
      </c>
      <c r="O135" s="253"/>
      <c r="P135" s="254">
        <f>O135*H135</f>
        <v>0</v>
      </c>
      <c r="Q135" s="254">
        <v>0</v>
      </c>
      <c r="R135" s="254">
        <f>Q135*H135</f>
        <v>0</v>
      </c>
      <c r="S135" s="254">
        <v>0</v>
      </c>
      <c r="T135" s="255">
        <f>S135*H135</f>
        <v>0</v>
      </c>
      <c r="U135" s="35"/>
      <c r="V135" s="35"/>
      <c r="W135" s="35"/>
      <c r="X135" s="35"/>
      <c r="Y135" s="35"/>
      <c r="Z135" s="35"/>
      <c r="AA135" s="35"/>
      <c r="AB135" s="35"/>
      <c r="AC135" s="35"/>
      <c r="AD135" s="35"/>
      <c r="AE135" s="35"/>
      <c r="AR135" s="239" t="s">
        <v>992</v>
      </c>
      <c r="AT135" s="239" t="s">
        <v>256</v>
      </c>
      <c r="AU135" s="239" t="s">
        <v>88</v>
      </c>
      <c r="AY135" s="14" t="s">
        <v>215</v>
      </c>
      <c r="BE135" s="240">
        <f>IF(N135="základní",J135,0)</f>
        <v>0</v>
      </c>
      <c r="BF135" s="240">
        <f>IF(N135="snížená",J135,0)</f>
        <v>0</v>
      </c>
      <c r="BG135" s="240">
        <f>IF(N135="zákl. přenesená",J135,0)</f>
        <v>0</v>
      </c>
      <c r="BH135" s="240">
        <f>IF(N135="sníž. přenesená",J135,0)</f>
        <v>0</v>
      </c>
      <c r="BI135" s="240">
        <f>IF(N135="nulová",J135,0)</f>
        <v>0</v>
      </c>
      <c r="BJ135" s="14" t="s">
        <v>86</v>
      </c>
      <c r="BK135" s="240">
        <f>ROUND(I135*H135,2)</f>
        <v>0</v>
      </c>
      <c r="BL135" s="14" t="s">
        <v>992</v>
      </c>
      <c r="BM135" s="239" t="s">
        <v>1229</v>
      </c>
    </row>
    <row r="136" s="2" customFormat="1" ht="6.96" customHeight="1">
      <c r="A136" s="35"/>
      <c r="B136" s="63"/>
      <c r="C136" s="64"/>
      <c r="D136" s="64"/>
      <c r="E136" s="64"/>
      <c r="F136" s="64"/>
      <c r="G136" s="64"/>
      <c r="H136" s="64"/>
      <c r="I136" s="64"/>
      <c r="J136" s="64"/>
      <c r="K136" s="64"/>
      <c r="L136" s="41"/>
      <c r="M136" s="35"/>
      <c r="O136" s="35"/>
      <c r="P136" s="35"/>
      <c r="Q136" s="35"/>
      <c r="R136" s="35"/>
      <c r="S136" s="35"/>
      <c r="T136" s="35"/>
      <c r="U136" s="35"/>
      <c r="V136" s="35"/>
      <c r="W136" s="35"/>
      <c r="X136" s="35"/>
      <c r="Y136" s="35"/>
      <c r="Z136" s="35"/>
      <c r="AA136" s="35"/>
      <c r="AB136" s="35"/>
      <c r="AC136" s="35"/>
      <c r="AD136" s="35"/>
      <c r="AE136" s="35"/>
    </row>
  </sheetData>
  <sheetProtection sheet="1" autoFilter="0" formatColumns="0" formatRows="0" objects="1" scenarios="1" spinCount="100000" saltValue="2++V+rtF3klDx9vU/o7Fh5DsD+u3/M6RJAKsEm6Wt5PAk5FJQE2FqQvLrNgdP5ovr4+jWxmfiEo4CwsPwFeShw==" hashValue="3T12PM5TjsNg7TKeGmolxvURmjNCGKqPkPqIJMsTvM01rMjnL8Fp+wyV7qNxokfvd5jMCsQcQNV7CoPwDxXHeQ==" algorithmName="SHA-512" password="CC35"/>
  <autoFilter ref="C127:K135"/>
  <mergeCells count="15">
    <mergeCell ref="E7:H7"/>
    <mergeCell ref="E11:H11"/>
    <mergeCell ref="E9:H9"/>
    <mergeCell ref="E13:H13"/>
    <mergeCell ref="E22:H22"/>
    <mergeCell ref="E31:H31"/>
    <mergeCell ref="E85:H85"/>
    <mergeCell ref="E89:H89"/>
    <mergeCell ref="E87:H87"/>
    <mergeCell ref="E91:H91"/>
    <mergeCell ref="E114:H114"/>
    <mergeCell ref="E118:H118"/>
    <mergeCell ref="E116:H116"/>
    <mergeCell ref="E120:H12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155</v>
      </c>
    </row>
    <row r="3" s="1" customFormat="1" ht="6.96" customHeight="1">
      <c r="B3" s="144"/>
      <c r="C3" s="145"/>
      <c r="D3" s="145"/>
      <c r="E3" s="145"/>
      <c r="F3" s="145"/>
      <c r="G3" s="145"/>
      <c r="H3" s="145"/>
      <c r="I3" s="145"/>
      <c r="J3" s="145"/>
      <c r="K3" s="145"/>
      <c r="L3" s="17"/>
      <c r="AT3" s="14" t="s">
        <v>88</v>
      </c>
    </row>
    <row r="4" s="1" customFormat="1" ht="24.96" customHeight="1">
      <c r="B4" s="17"/>
      <c r="D4" s="146" t="s">
        <v>185</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úseku Nejdek - Nové Hamry</v>
      </c>
      <c r="F7" s="148"/>
      <c r="G7" s="148"/>
      <c r="H7" s="148"/>
      <c r="L7" s="17"/>
    </row>
    <row r="8">
      <c r="B8" s="17"/>
      <c r="D8" s="148" t="s">
        <v>186</v>
      </c>
      <c r="L8" s="17"/>
    </row>
    <row r="9" s="1" customFormat="1" ht="16.5" customHeight="1">
      <c r="B9" s="17"/>
      <c r="E9" s="149" t="s">
        <v>1024</v>
      </c>
      <c r="F9" s="1"/>
      <c r="G9" s="1"/>
      <c r="H9" s="1"/>
      <c r="L9" s="17"/>
    </row>
    <row r="10" s="1" customFormat="1" ht="12" customHeight="1">
      <c r="B10" s="17"/>
      <c r="D10" s="148" t="s">
        <v>188</v>
      </c>
      <c r="L10" s="17"/>
    </row>
    <row r="11" s="2" customFormat="1" ht="16.5" customHeight="1">
      <c r="A11" s="35"/>
      <c r="B11" s="41"/>
      <c r="C11" s="35"/>
      <c r="D11" s="35"/>
      <c r="E11" s="150" t="s">
        <v>1230</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190</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1231</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26. 9. 2022</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26</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27</v>
      </c>
      <c r="F19" s="35"/>
      <c r="G19" s="35"/>
      <c r="H19" s="35"/>
      <c r="I19" s="148" t="s">
        <v>28</v>
      </c>
      <c r="J19" s="138" t="s">
        <v>29</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30</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28</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32</v>
      </c>
      <c r="E24" s="35"/>
      <c r="F24" s="35"/>
      <c r="G24" s="35"/>
      <c r="H24" s="35"/>
      <c r="I24" s="148" t="s">
        <v>25</v>
      </c>
      <c r="J24" s="138" t="s">
        <v>33</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34</v>
      </c>
      <c r="F25" s="35"/>
      <c r="G25" s="35"/>
      <c r="H25" s="35"/>
      <c r="I25" s="148" t="s">
        <v>28</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36</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37</v>
      </c>
      <c r="F28" s="35"/>
      <c r="G28" s="35"/>
      <c r="H28" s="35"/>
      <c r="I28" s="148" t="s">
        <v>28</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38</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39</v>
      </c>
      <c r="E34" s="35"/>
      <c r="F34" s="35"/>
      <c r="G34" s="35"/>
      <c r="H34" s="35"/>
      <c r="I34" s="35"/>
      <c r="J34" s="159">
        <f>ROUND(J136,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41</v>
      </c>
      <c r="G36" s="35"/>
      <c r="H36" s="35"/>
      <c r="I36" s="160" t="s">
        <v>40</v>
      </c>
      <c r="J36" s="160" t="s">
        <v>42</v>
      </c>
      <c r="K36" s="35"/>
      <c r="L36" s="60"/>
      <c r="S36" s="35"/>
      <c r="T36" s="35"/>
      <c r="U36" s="35"/>
      <c r="V36" s="35"/>
      <c r="W36" s="35"/>
      <c r="X36" s="35"/>
      <c r="Y36" s="35"/>
      <c r="Z36" s="35"/>
      <c r="AA36" s="35"/>
      <c r="AB36" s="35"/>
      <c r="AC36" s="35"/>
      <c r="AD36" s="35"/>
      <c r="AE36" s="35"/>
    </row>
    <row r="37" s="2" customFormat="1" ht="14.4" customHeight="1">
      <c r="A37" s="35"/>
      <c r="B37" s="41"/>
      <c r="C37" s="35"/>
      <c r="D37" s="150" t="s">
        <v>43</v>
      </c>
      <c r="E37" s="148" t="s">
        <v>44</v>
      </c>
      <c r="F37" s="161">
        <f>ROUND((SUM(BE136:BE233)),  2)</f>
        <v>0</v>
      </c>
      <c r="G37" s="35"/>
      <c r="H37" s="35"/>
      <c r="I37" s="162">
        <v>0.20999999999999999</v>
      </c>
      <c r="J37" s="161">
        <f>ROUND(((SUM(BE136:BE233))*I37),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45</v>
      </c>
      <c r="F38" s="161">
        <f>ROUND((SUM(BF136:BF233)),  2)</f>
        <v>0</v>
      </c>
      <c r="G38" s="35"/>
      <c r="H38" s="35"/>
      <c r="I38" s="162">
        <v>0.14999999999999999</v>
      </c>
      <c r="J38" s="161">
        <f>ROUND(((SUM(BF136:BF233))*I38),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46</v>
      </c>
      <c r="F39" s="161">
        <f>ROUND((SUM(BG136:BG233)),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47</v>
      </c>
      <c r="F40" s="161">
        <f>ROUND((SUM(BH136:BH233)),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48</v>
      </c>
      <c r="F41" s="161">
        <f>ROUND((SUM(BI136:BI233)),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49</v>
      </c>
      <c r="E43" s="165"/>
      <c r="F43" s="165"/>
      <c r="G43" s="166" t="s">
        <v>50</v>
      </c>
      <c r="H43" s="167" t="s">
        <v>51</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52</v>
      </c>
      <c r="E50" s="171"/>
      <c r="F50" s="171"/>
      <c r="G50" s="170" t="s">
        <v>53</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54</v>
      </c>
      <c r="E61" s="173"/>
      <c r="F61" s="174" t="s">
        <v>55</v>
      </c>
      <c r="G61" s="172" t="s">
        <v>54</v>
      </c>
      <c r="H61" s="173"/>
      <c r="I61" s="173"/>
      <c r="J61" s="175" t="s">
        <v>55</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56</v>
      </c>
      <c r="E65" s="176"/>
      <c r="F65" s="176"/>
      <c r="G65" s="170" t="s">
        <v>57</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54</v>
      </c>
      <c r="E76" s="173"/>
      <c r="F76" s="174" t="s">
        <v>55</v>
      </c>
      <c r="G76" s="172" t="s">
        <v>54</v>
      </c>
      <c r="H76" s="173"/>
      <c r="I76" s="173"/>
      <c r="J76" s="175" t="s">
        <v>55</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192</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úseku Nejdek - Nové Hamry</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186</v>
      </c>
      <c r="D86" s="19"/>
      <c r="E86" s="19"/>
      <c r="F86" s="19"/>
      <c r="G86" s="19"/>
      <c r="H86" s="19"/>
      <c r="I86" s="19"/>
      <c r="J86" s="19"/>
      <c r="K86" s="19"/>
      <c r="L86" s="17"/>
    </row>
    <row r="87" s="1" customFormat="1" ht="16.5" customHeight="1">
      <c r="B87" s="18"/>
      <c r="C87" s="19"/>
      <c r="D87" s="19"/>
      <c r="E87" s="181" t="s">
        <v>1024</v>
      </c>
      <c r="F87" s="19"/>
      <c r="G87" s="19"/>
      <c r="H87" s="19"/>
      <c r="I87" s="19"/>
      <c r="J87" s="19"/>
      <c r="K87" s="19"/>
      <c r="L87" s="17"/>
    </row>
    <row r="88" s="1" customFormat="1" ht="12" customHeight="1">
      <c r="B88" s="18"/>
      <c r="C88" s="29" t="s">
        <v>188</v>
      </c>
      <c r="D88" s="19"/>
      <c r="E88" s="19"/>
      <c r="F88" s="19"/>
      <c r="G88" s="19"/>
      <c r="H88" s="19"/>
      <c r="I88" s="19"/>
      <c r="J88" s="19"/>
      <c r="K88" s="19"/>
      <c r="L88" s="17"/>
    </row>
    <row r="89" s="2" customFormat="1" ht="16.5" customHeight="1">
      <c r="A89" s="35"/>
      <c r="B89" s="36"/>
      <c r="C89" s="37"/>
      <c r="D89" s="37"/>
      <c r="E89" s="182" t="s">
        <v>1230</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190</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 xml:space="preserve">A.3.2.1 - Oprava propustku v km 20,203 </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26. 9. 2022</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Správa železnic, státní organizace</v>
      </c>
      <c r="G95" s="37"/>
      <c r="H95" s="37"/>
      <c r="I95" s="29" t="s">
        <v>32</v>
      </c>
      <c r="J95" s="33" t="str">
        <f>E25</f>
        <v>Progi spol. s r.o.</v>
      </c>
      <c r="K95" s="37"/>
      <c r="L95" s="60"/>
      <c r="S95" s="35"/>
      <c r="T95" s="35"/>
      <c r="U95" s="35"/>
      <c r="V95" s="35"/>
      <c r="W95" s="35"/>
      <c r="X95" s="35"/>
      <c r="Y95" s="35"/>
      <c r="Z95" s="35"/>
      <c r="AA95" s="35"/>
      <c r="AB95" s="35"/>
      <c r="AC95" s="35"/>
      <c r="AD95" s="35"/>
      <c r="AE95" s="35"/>
    </row>
    <row r="96" s="2" customFormat="1" ht="15.15" customHeight="1">
      <c r="A96" s="35"/>
      <c r="B96" s="36"/>
      <c r="C96" s="29" t="s">
        <v>30</v>
      </c>
      <c r="D96" s="37"/>
      <c r="E96" s="37"/>
      <c r="F96" s="24" t="str">
        <f>IF(E22="","",E22)</f>
        <v>Vyplň údaj</v>
      </c>
      <c r="G96" s="37"/>
      <c r="H96" s="37"/>
      <c r="I96" s="29" t="s">
        <v>36</v>
      </c>
      <c r="J96" s="33" t="str">
        <f>E28</f>
        <v>Pavlína Liprtová</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193</v>
      </c>
      <c r="D98" s="184"/>
      <c r="E98" s="184"/>
      <c r="F98" s="184"/>
      <c r="G98" s="184"/>
      <c r="H98" s="184"/>
      <c r="I98" s="184"/>
      <c r="J98" s="185" t="s">
        <v>194</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195</v>
      </c>
      <c r="D100" s="37"/>
      <c r="E100" s="37"/>
      <c r="F100" s="37"/>
      <c r="G100" s="37"/>
      <c r="H100" s="37"/>
      <c r="I100" s="37"/>
      <c r="J100" s="107">
        <f>J136</f>
        <v>0</v>
      </c>
      <c r="K100" s="37"/>
      <c r="L100" s="60"/>
      <c r="S100" s="35"/>
      <c r="T100" s="35"/>
      <c r="U100" s="35"/>
      <c r="V100" s="35"/>
      <c r="W100" s="35"/>
      <c r="X100" s="35"/>
      <c r="Y100" s="35"/>
      <c r="Z100" s="35"/>
      <c r="AA100" s="35"/>
      <c r="AB100" s="35"/>
      <c r="AC100" s="35"/>
      <c r="AD100" s="35"/>
      <c r="AE100" s="35"/>
      <c r="AU100" s="14" t="s">
        <v>196</v>
      </c>
    </row>
    <row r="101" s="9" customFormat="1" ht="24.96" customHeight="1">
      <c r="A101" s="9"/>
      <c r="B101" s="187"/>
      <c r="C101" s="188"/>
      <c r="D101" s="189" t="s">
        <v>197</v>
      </c>
      <c r="E101" s="190"/>
      <c r="F101" s="190"/>
      <c r="G101" s="190"/>
      <c r="H101" s="190"/>
      <c r="I101" s="190"/>
      <c r="J101" s="191">
        <f>J137</f>
        <v>0</v>
      </c>
      <c r="K101" s="188"/>
      <c r="L101" s="192"/>
      <c r="S101" s="9"/>
      <c r="T101" s="9"/>
      <c r="U101" s="9"/>
      <c r="V101" s="9"/>
      <c r="W101" s="9"/>
      <c r="X101" s="9"/>
      <c r="Y101" s="9"/>
      <c r="Z101" s="9"/>
      <c r="AA101" s="9"/>
      <c r="AB101" s="9"/>
      <c r="AC101" s="9"/>
      <c r="AD101" s="9"/>
      <c r="AE101" s="9"/>
    </row>
    <row r="102" s="10" customFormat="1" ht="19.92" customHeight="1">
      <c r="A102" s="10"/>
      <c r="B102" s="193"/>
      <c r="C102" s="129"/>
      <c r="D102" s="194" t="s">
        <v>1027</v>
      </c>
      <c r="E102" s="195"/>
      <c r="F102" s="195"/>
      <c r="G102" s="195"/>
      <c r="H102" s="195"/>
      <c r="I102" s="195"/>
      <c r="J102" s="196">
        <f>J138</f>
        <v>0</v>
      </c>
      <c r="K102" s="129"/>
      <c r="L102" s="197"/>
      <c r="S102" s="10"/>
      <c r="T102" s="10"/>
      <c r="U102" s="10"/>
      <c r="V102" s="10"/>
      <c r="W102" s="10"/>
      <c r="X102" s="10"/>
      <c r="Y102" s="10"/>
      <c r="Z102" s="10"/>
      <c r="AA102" s="10"/>
      <c r="AB102" s="10"/>
      <c r="AC102" s="10"/>
      <c r="AD102" s="10"/>
      <c r="AE102" s="10"/>
    </row>
    <row r="103" s="10" customFormat="1" ht="19.92" customHeight="1">
      <c r="A103" s="10"/>
      <c r="B103" s="193"/>
      <c r="C103" s="129"/>
      <c r="D103" s="194" t="s">
        <v>1232</v>
      </c>
      <c r="E103" s="195"/>
      <c r="F103" s="195"/>
      <c r="G103" s="195"/>
      <c r="H103" s="195"/>
      <c r="I103" s="195"/>
      <c r="J103" s="196">
        <f>J160</f>
        <v>0</v>
      </c>
      <c r="K103" s="129"/>
      <c r="L103" s="197"/>
      <c r="S103" s="10"/>
      <c r="T103" s="10"/>
      <c r="U103" s="10"/>
      <c r="V103" s="10"/>
      <c r="W103" s="10"/>
      <c r="X103" s="10"/>
      <c r="Y103" s="10"/>
      <c r="Z103" s="10"/>
      <c r="AA103" s="10"/>
      <c r="AB103" s="10"/>
      <c r="AC103" s="10"/>
      <c r="AD103" s="10"/>
      <c r="AE103" s="10"/>
    </row>
    <row r="104" s="10" customFormat="1" ht="19.92" customHeight="1">
      <c r="A104" s="10"/>
      <c r="B104" s="193"/>
      <c r="C104" s="129"/>
      <c r="D104" s="194" t="s">
        <v>1233</v>
      </c>
      <c r="E104" s="195"/>
      <c r="F104" s="195"/>
      <c r="G104" s="195"/>
      <c r="H104" s="195"/>
      <c r="I104" s="195"/>
      <c r="J104" s="196">
        <f>J168</f>
        <v>0</v>
      </c>
      <c r="K104" s="129"/>
      <c r="L104" s="197"/>
      <c r="S104" s="10"/>
      <c r="T104" s="10"/>
      <c r="U104" s="10"/>
      <c r="V104" s="10"/>
      <c r="W104" s="10"/>
      <c r="X104" s="10"/>
      <c r="Y104" s="10"/>
      <c r="Z104" s="10"/>
      <c r="AA104" s="10"/>
      <c r="AB104" s="10"/>
      <c r="AC104" s="10"/>
      <c r="AD104" s="10"/>
      <c r="AE104" s="10"/>
    </row>
    <row r="105" s="10" customFormat="1" ht="19.92" customHeight="1">
      <c r="A105" s="10"/>
      <c r="B105" s="193"/>
      <c r="C105" s="129"/>
      <c r="D105" s="194" t="s">
        <v>1028</v>
      </c>
      <c r="E105" s="195"/>
      <c r="F105" s="195"/>
      <c r="G105" s="195"/>
      <c r="H105" s="195"/>
      <c r="I105" s="195"/>
      <c r="J105" s="196">
        <f>J179</f>
        <v>0</v>
      </c>
      <c r="K105" s="129"/>
      <c r="L105" s="197"/>
      <c r="S105" s="10"/>
      <c r="T105" s="10"/>
      <c r="U105" s="10"/>
      <c r="V105" s="10"/>
      <c r="W105" s="10"/>
      <c r="X105" s="10"/>
      <c r="Y105" s="10"/>
      <c r="Z105" s="10"/>
      <c r="AA105" s="10"/>
      <c r="AB105" s="10"/>
      <c r="AC105" s="10"/>
      <c r="AD105" s="10"/>
      <c r="AE105" s="10"/>
    </row>
    <row r="106" s="10" customFormat="1" ht="19.92" customHeight="1">
      <c r="A106" s="10"/>
      <c r="B106" s="193"/>
      <c r="C106" s="129"/>
      <c r="D106" s="194" t="s">
        <v>1234</v>
      </c>
      <c r="E106" s="195"/>
      <c r="F106" s="195"/>
      <c r="G106" s="195"/>
      <c r="H106" s="195"/>
      <c r="I106" s="195"/>
      <c r="J106" s="196">
        <f>J193</f>
        <v>0</v>
      </c>
      <c r="K106" s="129"/>
      <c r="L106" s="197"/>
      <c r="S106" s="10"/>
      <c r="T106" s="10"/>
      <c r="U106" s="10"/>
      <c r="V106" s="10"/>
      <c r="W106" s="10"/>
      <c r="X106" s="10"/>
      <c r="Y106" s="10"/>
      <c r="Z106" s="10"/>
      <c r="AA106" s="10"/>
      <c r="AB106" s="10"/>
      <c r="AC106" s="10"/>
      <c r="AD106" s="10"/>
      <c r="AE106" s="10"/>
    </row>
    <row r="107" s="10" customFormat="1" ht="19.92" customHeight="1">
      <c r="A107" s="10"/>
      <c r="B107" s="193"/>
      <c r="C107" s="129"/>
      <c r="D107" s="194" t="s">
        <v>1029</v>
      </c>
      <c r="E107" s="195"/>
      <c r="F107" s="195"/>
      <c r="G107" s="195"/>
      <c r="H107" s="195"/>
      <c r="I107" s="195"/>
      <c r="J107" s="196">
        <f>J197</f>
        <v>0</v>
      </c>
      <c r="K107" s="129"/>
      <c r="L107" s="197"/>
      <c r="S107" s="10"/>
      <c r="T107" s="10"/>
      <c r="U107" s="10"/>
      <c r="V107" s="10"/>
      <c r="W107" s="10"/>
      <c r="X107" s="10"/>
      <c r="Y107" s="10"/>
      <c r="Z107" s="10"/>
      <c r="AA107" s="10"/>
      <c r="AB107" s="10"/>
      <c r="AC107" s="10"/>
      <c r="AD107" s="10"/>
      <c r="AE107" s="10"/>
    </row>
    <row r="108" s="10" customFormat="1" ht="19.92" customHeight="1">
      <c r="A108" s="10"/>
      <c r="B108" s="193"/>
      <c r="C108" s="129"/>
      <c r="D108" s="194" t="s">
        <v>635</v>
      </c>
      <c r="E108" s="195"/>
      <c r="F108" s="195"/>
      <c r="G108" s="195"/>
      <c r="H108" s="195"/>
      <c r="I108" s="195"/>
      <c r="J108" s="196">
        <f>J207</f>
        <v>0</v>
      </c>
      <c r="K108" s="129"/>
      <c r="L108" s="197"/>
      <c r="S108" s="10"/>
      <c r="T108" s="10"/>
      <c r="U108" s="10"/>
      <c r="V108" s="10"/>
      <c r="W108" s="10"/>
      <c r="X108" s="10"/>
      <c r="Y108" s="10"/>
      <c r="Z108" s="10"/>
      <c r="AA108" s="10"/>
      <c r="AB108" s="10"/>
      <c r="AC108" s="10"/>
      <c r="AD108" s="10"/>
      <c r="AE108" s="10"/>
    </row>
    <row r="109" s="10" customFormat="1" ht="19.92" customHeight="1">
      <c r="A109" s="10"/>
      <c r="B109" s="193"/>
      <c r="C109" s="129"/>
      <c r="D109" s="194" t="s">
        <v>1031</v>
      </c>
      <c r="E109" s="195"/>
      <c r="F109" s="195"/>
      <c r="G109" s="195"/>
      <c r="H109" s="195"/>
      <c r="I109" s="195"/>
      <c r="J109" s="196">
        <f>J215</f>
        <v>0</v>
      </c>
      <c r="K109" s="129"/>
      <c r="L109" s="197"/>
      <c r="S109" s="10"/>
      <c r="T109" s="10"/>
      <c r="U109" s="10"/>
      <c r="V109" s="10"/>
      <c r="W109" s="10"/>
      <c r="X109" s="10"/>
      <c r="Y109" s="10"/>
      <c r="Z109" s="10"/>
      <c r="AA109" s="10"/>
      <c r="AB109" s="10"/>
      <c r="AC109" s="10"/>
      <c r="AD109" s="10"/>
      <c r="AE109" s="10"/>
    </row>
    <row r="110" s="10" customFormat="1" ht="19.92" customHeight="1">
      <c r="A110" s="10"/>
      <c r="B110" s="193"/>
      <c r="C110" s="129"/>
      <c r="D110" s="194" t="s">
        <v>1032</v>
      </c>
      <c r="E110" s="195"/>
      <c r="F110" s="195"/>
      <c r="G110" s="195"/>
      <c r="H110" s="195"/>
      <c r="I110" s="195"/>
      <c r="J110" s="196">
        <f>J221</f>
        <v>0</v>
      </c>
      <c r="K110" s="129"/>
      <c r="L110" s="197"/>
      <c r="S110" s="10"/>
      <c r="T110" s="10"/>
      <c r="U110" s="10"/>
      <c r="V110" s="10"/>
      <c r="W110" s="10"/>
      <c r="X110" s="10"/>
      <c r="Y110" s="10"/>
      <c r="Z110" s="10"/>
      <c r="AA110" s="10"/>
      <c r="AB110" s="10"/>
      <c r="AC110" s="10"/>
      <c r="AD110" s="10"/>
      <c r="AE110" s="10"/>
    </row>
    <row r="111" s="9" customFormat="1" ht="24.96" customHeight="1">
      <c r="A111" s="9"/>
      <c r="B111" s="187"/>
      <c r="C111" s="188"/>
      <c r="D111" s="189" t="s">
        <v>1033</v>
      </c>
      <c r="E111" s="190"/>
      <c r="F111" s="190"/>
      <c r="G111" s="190"/>
      <c r="H111" s="190"/>
      <c r="I111" s="190"/>
      <c r="J111" s="191">
        <f>J224</f>
        <v>0</v>
      </c>
      <c r="K111" s="188"/>
      <c r="L111" s="192"/>
      <c r="S111" s="9"/>
      <c r="T111" s="9"/>
      <c r="U111" s="9"/>
      <c r="V111" s="9"/>
      <c r="W111" s="9"/>
      <c r="X111" s="9"/>
      <c r="Y111" s="9"/>
      <c r="Z111" s="9"/>
      <c r="AA111" s="9"/>
      <c r="AB111" s="9"/>
      <c r="AC111" s="9"/>
      <c r="AD111" s="9"/>
      <c r="AE111" s="9"/>
    </row>
    <row r="112" s="10" customFormat="1" ht="19.92" customHeight="1">
      <c r="A112" s="10"/>
      <c r="B112" s="193"/>
      <c r="C112" s="129"/>
      <c r="D112" s="194" t="s">
        <v>1034</v>
      </c>
      <c r="E112" s="195"/>
      <c r="F112" s="195"/>
      <c r="G112" s="195"/>
      <c r="H112" s="195"/>
      <c r="I112" s="195"/>
      <c r="J112" s="196">
        <f>J225</f>
        <v>0</v>
      </c>
      <c r="K112" s="129"/>
      <c r="L112" s="197"/>
      <c r="S112" s="10"/>
      <c r="T112" s="10"/>
      <c r="U112" s="10"/>
      <c r="V112" s="10"/>
      <c r="W112" s="10"/>
      <c r="X112" s="10"/>
      <c r="Y112" s="10"/>
      <c r="Z112" s="10"/>
      <c r="AA112" s="10"/>
      <c r="AB112" s="10"/>
      <c r="AC112" s="10"/>
      <c r="AD112" s="10"/>
      <c r="AE112" s="10"/>
    </row>
    <row r="113" s="2" customFormat="1" ht="21.84"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6.96" customHeight="1">
      <c r="A114" s="35"/>
      <c r="B114" s="63"/>
      <c r="C114" s="64"/>
      <c r="D114" s="64"/>
      <c r="E114" s="64"/>
      <c r="F114" s="64"/>
      <c r="G114" s="64"/>
      <c r="H114" s="64"/>
      <c r="I114" s="64"/>
      <c r="J114" s="64"/>
      <c r="K114" s="64"/>
      <c r="L114" s="60"/>
      <c r="S114" s="35"/>
      <c r="T114" s="35"/>
      <c r="U114" s="35"/>
      <c r="V114" s="35"/>
      <c r="W114" s="35"/>
      <c r="X114" s="35"/>
      <c r="Y114" s="35"/>
      <c r="Z114" s="35"/>
      <c r="AA114" s="35"/>
      <c r="AB114" s="35"/>
      <c r="AC114" s="35"/>
      <c r="AD114" s="35"/>
      <c r="AE114" s="35"/>
    </row>
    <row r="118" s="2" customFormat="1" ht="6.96" customHeight="1">
      <c r="A118" s="35"/>
      <c r="B118" s="65"/>
      <c r="C118" s="66"/>
      <c r="D118" s="66"/>
      <c r="E118" s="66"/>
      <c r="F118" s="66"/>
      <c r="G118" s="66"/>
      <c r="H118" s="66"/>
      <c r="I118" s="66"/>
      <c r="J118" s="66"/>
      <c r="K118" s="66"/>
      <c r="L118" s="60"/>
      <c r="S118" s="35"/>
      <c r="T118" s="35"/>
      <c r="U118" s="35"/>
      <c r="V118" s="35"/>
      <c r="W118" s="35"/>
      <c r="X118" s="35"/>
      <c r="Y118" s="35"/>
      <c r="Z118" s="35"/>
      <c r="AA118" s="35"/>
      <c r="AB118" s="35"/>
      <c r="AC118" s="35"/>
      <c r="AD118" s="35"/>
      <c r="AE118" s="35"/>
    </row>
    <row r="119" s="2" customFormat="1" ht="24.96" customHeight="1">
      <c r="A119" s="35"/>
      <c r="B119" s="36"/>
      <c r="C119" s="20" t="s">
        <v>200</v>
      </c>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2" customFormat="1" ht="6.96" customHeight="1">
      <c r="A120" s="35"/>
      <c r="B120" s="36"/>
      <c r="C120" s="37"/>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2" customHeight="1">
      <c r="A121" s="35"/>
      <c r="B121" s="36"/>
      <c r="C121" s="29" t="s">
        <v>16</v>
      </c>
      <c r="D121" s="37"/>
      <c r="E121" s="37"/>
      <c r="F121" s="37"/>
      <c r="G121" s="37"/>
      <c r="H121" s="37"/>
      <c r="I121" s="37"/>
      <c r="J121" s="37"/>
      <c r="K121" s="37"/>
      <c r="L121" s="60"/>
      <c r="S121" s="35"/>
      <c r="T121" s="35"/>
      <c r="U121" s="35"/>
      <c r="V121" s="35"/>
      <c r="W121" s="35"/>
      <c r="X121" s="35"/>
      <c r="Y121" s="35"/>
      <c r="Z121" s="35"/>
      <c r="AA121" s="35"/>
      <c r="AB121" s="35"/>
      <c r="AC121" s="35"/>
      <c r="AD121" s="35"/>
      <c r="AE121" s="35"/>
    </row>
    <row r="122" s="2" customFormat="1" ht="16.5" customHeight="1">
      <c r="A122" s="35"/>
      <c r="B122" s="36"/>
      <c r="C122" s="37"/>
      <c r="D122" s="37"/>
      <c r="E122" s="181" t="str">
        <f>E7</f>
        <v>Oprava úseku Nejdek - Nové Hamry</v>
      </c>
      <c r="F122" s="29"/>
      <c r="G122" s="29"/>
      <c r="H122" s="29"/>
      <c r="I122" s="37"/>
      <c r="J122" s="37"/>
      <c r="K122" s="37"/>
      <c r="L122" s="60"/>
      <c r="S122" s="35"/>
      <c r="T122" s="35"/>
      <c r="U122" s="35"/>
      <c r="V122" s="35"/>
      <c r="W122" s="35"/>
      <c r="X122" s="35"/>
      <c r="Y122" s="35"/>
      <c r="Z122" s="35"/>
      <c r="AA122" s="35"/>
      <c r="AB122" s="35"/>
      <c r="AC122" s="35"/>
      <c r="AD122" s="35"/>
      <c r="AE122" s="35"/>
    </row>
    <row r="123" s="1" customFormat="1" ht="12" customHeight="1">
      <c r="B123" s="18"/>
      <c r="C123" s="29" t="s">
        <v>186</v>
      </c>
      <c r="D123" s="19"/>
      <c r="E123" s="19"/>
      <c r="F123" s="19"/>
      <c r="G123" s="19"/>
      <c r="H123" s="19"/>
      <c r="I123" s="19"/>
      <c r="J123" s="19"/>
      <c r="K123" s="19"/>
      <c r="L123" s="17"/>
    </row>
    <row r="124" s="1" customFormat="1" ht="16.5" customHeight="1">
      <c r="B124" s="18"/>
      <c r="C124" s="19"/>
      <c r="D124" s="19"/>
      <c r="E124" s="181" t="s">
        <v>1024</v>
      </c>
      <c r="F124" s="19"/>
      <c r="G124" s="19"/>
      <c r="H124" s="19"/>
      <c r="I124" s="19"/>
      <c r="J124" s="19"/>
      <c r="K124" s="19"/>
      <c r="L124" s="17"/>
    </row>
    <row r="125" s="1" customFormat="1" ht="12" customHeight="1">
      <c r="B125" s="18"/>
      <c r="C125" s="29" t="s">
        <v>188</v>
      </c>
      <c r="D125" s="19"/>
      <c r="E125" s="19"/>
      <c r="F125" s="19"/>
      <c r="G125" s="19"/>
      <c r="H125" s="19"/>
      <c r="I125" s="19"/>
      <c r="J125" s="19"/>
      <c r="K125" s="19"/>
      <c r="L125" s="17"/>
    </row>
    <row r="126" s="2" customFormat="1" ht="16.5" customHeight="1">
      <c r="A126" s="35"/>
      <c r="B126" s="36"/>
      <c r="C126" s="37"/>
      <c r="D126" s="37"/>
      <c r="E126" s="182" t="s">
        <v>1230</v>
      </c>
      <c r="F126" s="37"/>
      <c r="G126" s="37"/>
      <c r="H126" s="37"/>
      <c r="I126" s="37"/>
      <c r="J126" s="37"/>
      <c r="K126" s="37"/>
      <c r="L126" s="60"/>
      <c r="S126" s="35"/>
      <c r="T126" s="35"/>
      <c r="U126" s="35"/>
      <c r="V126" s="35"/>
      <c r="W126" s="35"/>
      <c r="X126" s="35"/>
      <c r="Y126" s="35"/>
      <c r="Z126" s="35"/>
      <c r="AA126" s="35"/>
      <c r="AB126" s="35"/>
      <c r="AC126" s="35"/>
      <c r="AD126" s="35"/>
      <c r="AE126" s="35"/>
    </row>
    <row r="127" s="2" customFormat="1" ht="12" customHeight="1">
      <c r="A127" s="35"/>
      <c r="B127" s="36"/>
      <c r="C127" s="29" t="s">
        <v>190</v>
      </c>
      <c r="D127" s="37"/>
      <c r="E127" s="37"/>
      <c r="F127" s="37"/>
      <c r="G127" s="37"/>
      <c r="H127" s="37"/>
      <c r="I127" s="37"/>
      <c r="J127" s="37"/>
      <c r="K127" s="37"/>
      <c r="L127" s="60"/>
      <c r="S127" s="35"/>
      <c r="T127" s="35"/>
      <c r="U127" s="35"/>
      <c r="V127" s="35"/>
      <c r="W127" s="35"/>
      <c r="X127" s="35"/>
      <c r="Y127" s="35"/>
      <c r="Z127" s="35"/>
      <c r="AA127" s="35"/>
      <c r="AB127" s="35"/>
      <c r="AC127" s="35"/>
      <c r="AD127" s="35"/>
      <c r="AE127" s="35"/>
    </row>
    <row r="128" s="2" customFormat="1" ht="16.5" customHeight="1">
      <c r="A128" s="35"/>
      <c r="B128" s="36"/>
      <c r="C128" s="37"/>
      <c r="D128" s="37"/>
      <c r="E128" s="73" t="str">
        <f>E13</f>
        <v xml:space="preserve">A.3.2.1 - Oprava propustku v km 20,203 </v>
      </c>
      <c r="F128" s="37"/>
      <c r="G128" s="37"/>
      <c r="H128" s="37"/>
      <c r="I128" s="37"/>
      <c r="J128" s="37"/>
      <c r="K128" s="37"/>
      <c r="L128" s="60"/>
      <c r="S128" s="35"/>
      <c r="T128" s="35"/>
      <c r="U128" s="35"/>
      <c r="V128" s="35"/>
      <c r="W128" s="35"/>
      <c r="X128" s="35"/>
      <c r="Y128" s="35"/>
      <c r="Z128" s="35"/>
      <c r="AA128" s="35"/>
      <c r="AB128" s="35"/>
      <c r="AC128" s="35"/>
      <c r="AD128" s="35"/>
      <c r="AE128" s="35"/>
    </row>
    <row r="129" s="2" customFormat="1" ht="6.96" customHeight="1">
      <c r="A129" s="35"/>
      <c r="B129" s="36"/>
      <c r="C129" s="37"/>
      <c r="D129" s="37"/>
      <c r="E129" s="37"/>
      <c r="F129" s="37"/>
      <c r="G129" s="37"/>
      <c r="H129" s="37"/>
      <c r="I129" s="37"/>
      <c r="J129" s="37"/>
      <c r="K129" s="37"/>
      <c r="L129" s="60"/>
      <c r="S129" s="35"/>
      <c r="T129" s="35"/>
      <c r="U129" s="35"/>
      <c r="V129" s="35"/>
      <c r="W129" s="35"/>
      <c r="X129" s="35"/>
      <c r="Y129" s="35"/>
      <c r="Z129" s="35"/>
      <c r="AA129" s="35"/>
      <c r="AB129" s="35"/>
      <c r="AC129" s="35"/>
      <c r="AD129" s="35"/>
      <c r="AE129" s="35"/>
    </row>
    <row r="130" s="2" customFormat="1" ht="12" customHeight="1">
      <c r="A130" s="35"/>
      <c r="B130" s="36"/>
      <c r="C130" s="29" t="s">
        <v>20</v>
      </c>
      <c r="D130" s="37"/>
      <c r="E130" s="37"/>
      <c r="F130" s="24" t="str">
        <f>F16</f>
        <v xml:space="preserve"> </v>
      </c>
      <c r="G130" s="37"/>
      <c r="H130" s="37"/>
      <c r="I130" s="29" t="s">
        <v>22</v>
      </c>
      <c r="J130" s="76" t="str">
        <f>IF(J16="","",J16)</f>
        <v>26. 9. 2022</v>
      </c>
      <c r="K130" s="37"/>
      <c r="L130" s="60"/>
      <c r="S130" s="35"/>
      <c r="T130" s="35"/>
      <c r="U130" s="35"/>
      <c r="V130" s="35"/>
      <c r="W130" s="35"/>
      <c r="X130" s="35"/>
      <c r="Y130" s="35"/>
      <c r="Z130" s="35"/>
      <c r="AA130" s="35"/>
      <c r="AB130" s="35"/>
      <c r="AC130" s="35"/>
      <c r="AD130" s="35"/>
      <c r="AE130" s="35"/>
    </row>
    <row r="131" s="2" customFormat="1" ht="6.96" customHeight="1">
      <c r="A131" s="35"/>
      <c r="B131" s="36"/>
      <c r="C131" s="37"/>
      <c r="D131" s="37"/>
      <c r="E131" s="37"/>
      <c r="F131" s="37"/>
      <c r="G131" s="37"/>
      <c r="H131" s="37"/>
      <c r="I131" s="37"/>
      <c r="J131" s="37"/>
      <c r="K131" s="37"/>
      <c r="L131" s="60"/>
      <c r="S131" s="35"/>
      <c r="T131" s="35"/>
      <c r="U131" s="35"/>
      <c r="V131" s="35"/>
      <c r="W131" s="35"/>
      <c r="X131" s="35"/>
      <c r="Y131" s="35"/>
      <c r="Z131" s="35"/>
      <c r="AA131" s="35"/>
      <c r="AB131" s="35"/>
      <c r="AC131" s="35"/>
      <c r="AD131" s="35"/>
      <c r="AE131" s="35"/>
    </row>
    <row r="132" s="2" customFormat="1" ht="15.15" customHeight="1">
      <c r="A132" s="35"/>
      <c r="B132" s="36"/>
      <c r="C132" s="29" t="s">
        <v>24</v>
      </c>
      <c r="D132" s="37"/>
      <c r="E132" s="37"/>
      <c r="F132" s="24" t="str">
        <f>E19</f>
        <v>Správa železnic, státní organizace</v>
      </c>
      <c r="G132" s="37"/>
      <c r="H132" s="37"/>
      <c r="I132" s="29" t="s">
        <v>32</v>
      </c>
      <c r="J132" s="33" t="str">
        <f>E25</f>
        <v>Progi spol. s r.o.</v>
      </c>
      <c r="K132" s="37"/>
      <c r="L132" s="60"/>
      <c r="S132" s="35"/>
      <c r="T132" s="35"/>
      <c r="U132" s="35"/>
      <c r="V132" s="35"/>
      <c r="W132" s="35"/>
      <c r="X132" s="35"/>
      <c r="Y132" s="35"/>
      <c r="Z132" s="35"/>
      <c r="AA132" s="35"/>
      <c r="AB132" s="35"/>
      <c r="AC132" s="35"/>
      <c r="AD132" s="35"/>
      <c r="AE132" s="35"/>
    </row>
    <row r="133" s="2" customFormat="1" ht="15.15" customHeight="1">
      <c r="A133" s="35"/>
      <c r="B133" s="36"/>
      <c r="C133" s="29" t="s">
        <v>30</v>
      </c>
      <c r="D133" s="37"/>
      <c r="E133" s="37"/>
      <c r="F133" s="24" t="str">
        <f>IF(E22="","",E22)</f>
        <v>Vyplň údaj</v>
      </c>
      <c r="G133" s="37"/>
      <c r="H133" s="37"/>
      <c r="I133" s="29" t="s">
        <v>36</v>
      </c>
      <c r="J133" s="33" t="str">
        <f>E28</f>
        <v>Pavlína Liprtová</v>
      </c>
      <c r="K133" s="37"/>
      <c r="L133" s="60"/>
      <c r="S133" s="35"/>
      <c r="T133" s="35"/>
      <c r="U133" s="35"/>
      <c r="V133" s="35"/>
      <c r="W133" s="35"/>
      <c r="X133" s="35"/>
      <c r="Y133" s="35"/>
      <c r="Z133" s="35"/>
      <c r="AA133" s="35"/>
      <c r="AB133" s="35"/>
      <c r="AC133" s="35"/>
      <c r="AD133" s="35"/>
      <c r="AE133" s="35"/>
    </row>
    <row r="134" s="2" customFormat="1" ht="10.32" customHeight="1">
      <c r="A134" s="35"/>
      <c r="B134" s="36"/>
      <c r="C134" s="37"/>
      <c r="D134" s="37"/>
      <c r="E134" s="37"/>
      <c r="F134" s="37"/>
      <c r="G134" s="37"/>
      <c r="H134" s="37"/>
      <c r="I134" s="37"/>
      <c r="J134" s="37"/>
      <c r="K134" s="37"/>
      <c r="L134" s="60"/>
      <c r="S134" s="35"/>
      <c r="T134" s="35"/>
      <c r="U134" s="35"/>
      <c r="V134" s="35"/>
      <c r="W134" s="35"/>
      <c r="X134" s="35"/>
      <c r="Y134" s="35"/>
      <c r="Z134" s="35"/>
      <c r="AA134" s="35"/>
      <c r="AB134" s="35"/>
      <c r="AC134" s="35"/>
      <c r="AD134" s="35"/>
      <c r="AE134" s="35"/>
    </row>
    <row r="135" s="11" customFormat="1" ht="29.28" customHeight="1">
      <c r="A135" s="198"/>
      <c r="B135" s="199"/>
      <c r="C135" s="200" t="s">
        <v>201</v>
      </c>
      <c r="D135" s="201" t="s">
        <v>64</v>
      </c>
      <c r="E135" s="201" t="s">
        <v>60</v>
      </c>
      <c r="F135" s="201" t="s">
        <v>61</v>
      </c>
      <c r="G135" s="201" t="s">
        <v>202</v>
      </c>
      <c r="H135" s="201" t="s">
        <v>203</v>
      </c>
      <c r="I135" s="201" t="s">
        <v>204</v>
      </c>
      <c r="J135" s="202" t="s">
        <v>194</v>
      </c>
      <c r="K135" s="203" t="s">
        <v>205</v>
      </c>
      <c r="L135" s="204"/>
      <c r="M135" s="97" t="s">
        <v>1</v>
      </c>
      <c r="N135" s="98" t="s">
        <v>43</v>
      </c>
      <c r="O135" s="98" t="s">
        <v>206</v>
      </c>
      <c r="P135" s="98" t="s">
        <v>207</v>
      </c>
      <c r="Q135" s="98" t="s">
        <v>208</v>
      </c>
      <c r="R135" s="98" t="s">
        <v>209</v>
      </c>
      <c r="S135" s="98" t="s">
        <v>210</v>
      </c>
      <c r="T135" s="99" t="s">
        <v>211</v>
      </c>
      <c r="U135" s="198"/>
      <c r="V135" s="198"/>
      <c r="W135" s="198"/>
      <c r="X135" s="198"/>
      <c r="Y135" s="198"/>
      <c r="Z135" s="198"/>
      <c r="AA135" s="198"/>
      <c r="AB135" s="198"/>
      <c r="AC135" s="198"/>
      <c r="AD135" s="198"/>
      <c r="AE135" s="198"/>
    </row>
    <row r="136" s="2" customFormat="1" ht="22.8" customHeight="1">
      <c r="A136" s="35"/>
      <c r="B136" s="36"/>
      <c r="C136" s="104" t="s">
        <v>212</v>
      </c>
      <c r="D136" s="37"/>
      <c r="E136" s="37"/>
      <c r="F136" s="37"/>
      <c r="G136" s="37"/>
      <c r="H136" s="37"/>
      <c r="I136" s="37"/>
      <c r="J136" s="205">
        <f>BK136</f>
        <v>0</v>
      </c>
      <c r="K136" s="37"/>
      <c r="L136" s="41"/>
      <c r="M136" s="100"/>
      <c r="N136" s="206"/>
      <c r="O136" s="101"/>
      <c r="P136" s="207">
        <f>P137+P224</f>
        <v>0</v>
      </c>
      <c r="Q136" s="101"/>
      <c r="R136" s="207">
        <f>R137+R224</f>
        <v>172.94715745000002</v>
      </c>
      <c r="S136" s="101"/>
      <c r="T136" s="208">
        <f>T137+T224</f>
        <v>42.772601000000002</v>
      </c>
      <c r="U136" s="35"/>
      <c r="V136" s="35"/>
      <c r="W136" s="35"/>
      <c r="X136" s="35"/>
      <c r="Y136" s="35"/>
      <c r="Z136" s="35"/>
      <c r="AA136" s="35"/>
      <c r="AB136" s="35"/>
      <c r="AC136" s="35"/>
      <c r="AD136" s="35"/>
      <c r="AE136" s="35"/>
      <c r="AT136" s="14" t="s">
        <v>78</v>
      </c>
      <c r="AU136" s="14" t="s">
        <v>196</v>
      </c>
      <c r="BK136" s="209">
        <f>BK137+BK224</f>
        <v>0</v>
      </c>
    </row>
    <row r="137" s="12" customFormat="1" ht="25.92" customHeight="1">
      <c r="A137" s="12"/>
      <c r="B137" s="210"/>
      <c r="C137" s="211"/>
      <c r="D137" s="212" t="s">
        <v>78</v>
      </c>
      <c r="E137" s="213" t="s">
        <v>213</v>
      </c>
      <c r="F137" s="213" t="s">
        <v>214</v>
      </c>
      <c r="G137" s="211"/>
      <c r="H137" s="211"/>
      <c r="I137" s="214"/>
      <c r="J137" s="215">
        <f>BK137</f>
        <v>0</v>
      </c>
      <c r="K137" s="211"/>
      <c r="L137" s="216"/>
      <c r="M137" s="217"/>
      <c r="N137" s="218"/>
      <c r="O137" s="218"/>
      <c r="P137" s="219">
        <f>P138+P160+P168+P179+P193+P197+P207+P215+P221</f>
        <v>0</v>
      </c>
      <c r="Q137" s="218"/>
      <c r="R137" s="219">
        <f>R138+R160+R168+R179+R193+R197+R207+R215+R221</f>
        <v>172.89815745000001</v>
      </c>
      <c r="S137" s="218"/>
      <c r="T137" s="220">
        <f>T138+T160+T168+T179+T193+T197+T207+T215+T221</f>
        <v>42.772601000000002</v>
      </c>
      <c r="U137" s="12"/>
      <c r="V137" s="12"/>
      <c r="W137" s="12"/>
      <c r="X137" s="12"/>
      <c r="Y137" s="12"/>
      <c r="Z137" s="12"/>
      <c r="AA137" s="12"/>
      <c r="AB137" s="12"/>
      <c r="AC137" s="12"/>
      <c r="AD137" s="12"/>
      <c r="AE137" s="12"/>
      <c r="AR137" s="221" t="s">
        <v>86</v>
      </c>
      <c r="AT137" s="222" t="s">
        <v>78</v>
      </c>
      <c r="AU137" s="222" t="s">
        <v>79</v>
      </c>
      <c r="AY137" s="221" t="s">
        <v>215</v>
      </c>
      <c r="BK137" s="223">
        <f>BK138+BK160+BK168+BK179+BK193+BK197+BK207+BK215+BK221</f>
        <v>0</v>
      </c>
    </row>
    <row r="138" s="12" customFormat="1" ht="22.8" customHeight="1">
      <c r="A138" s="12"/>
      <c r="B138" s="210"/>
      <c r="C138" s="211"/>
      <c r="D138" s="212" t="s">
        <v>78</v>
      </c>
      <c r="E138" s="224" t="s">
        <v>86</v>
      </c>
      <c r="F138" s="224" t="s">
        <v>1035</v>
      </c>
      <c r="G138" s="211"/>
      <c r="H138" s="211"/>
      <c r="I138" s="214"/>
      <c r="J138" s="225">
        <f>BK138</f>
        <v>0</v>
      </c>
      <c r="K138" s="211"/>
      <c r="L138" s="216"/>
      <c r="M138" s="217"/>
      <c r="N138" s="218"/>
      <c r="O138" s="218"/>
      <c r="P138" s="219">
        <f>SUM(P139:P159)</f>
        <v>0</v>
      </c>
      <c r="Q138" s="218"/>
      <c r="R138" s="219">
        <f>SUM(R139:R159)</f>
        <v>107.786665</v>
      </c>
      <c r="S138" s="218"/>
      <c r="T138" s="220">
        <f>SUM(T139:T159)</f>
        <v>13.912225999999999</v>
      </c>
      <c r="U138" s="12"/>
      <c r="V138" s="12"/>
      <c r="W138" s="12"/>
      <c r="X138" s="12"/>
      <c r="Y138" s="12"/>
      <c r="Z138" s="12"/>
      <c r="AA138" s="12"/>
      <c r="AB138" s="12"/>
      <c r="AC138" s="12"/>
      <c r="AD138" s="12"/>
      <c r="AE138" s="12"/>
      <c r="AR138" s="221" t="s">
        <v>86</v>
      </c>
      <c r="AT138" s="222" t="s">
        <v>78</v>
      </c>
      <c r="AU138" s="222" t="s">
        <v>86</v>
      </c>
      <c r="AY138" s="221" t="s">
        <v>215</v>
      </c>
      <c r="BK138" s="223">
        <f>SUM(BK139:BK159)</f>
        <v>0</v>
      </c>
    </row>
    <row r="139" s="2" customFormat="1" ht="37.8" customHeight="1">
      <c r="A139" s="35"/>
      <c r="B139" s="36"/>
      <c r="C139" s="241" t="s">
        <v>86</v>
      </c>
      <c r="D139" s="241" t="s">
        <v>256</v>
      </c>
      <c r="E139" s="242" t="s">
        <v>1235</v>
      </c>
      <c r="F139" s="243" t="s">
        <v>1236</v>
      </c>
      <c r="G139" s="244" t="s">
        <v>259</v>
      </c>
      <c r="H139" s="245">
        <v>10.199999999999999</v>
      </c>
      <c r="I139" s="246"/>
      <c r="J139" s="247">
        <f>ROUND(I139*H139,2)</f>
        <v>0</v>
      </c>
      <c r="K139" s="248"/>
      <c r="L139" s="41"/>
      <c r="M139" s="249" t="s">
        <v>1</v>
      </c>
      <c r="N139" s="250" t="s">
        <v>44</v>
      </c>
      <c r="O139" s="88"/>
      <c r="P139" s="237">
        <f>O139*H139</f>
        <v>0</v>
      </c>
      <c r="Q139" s="237">
        <v>0</v>
      </c>
      <c r="R139" s="237">
        <f>Q139*H139</f>
        <v>0</v>
      </c>
      <c r="S139" s="237">
        <v>0</v>
      </c>
      <c r="T139" s="238">
        <f>S139*H139</f>
        <v>0</v>
      </c>
      <c r="U139" s="35"/>
      <c r="V139" s="35"/>
      <c r="W139" s="35"/>
      <c r="X139" s="35"/>
      <c r="Y139" s="35"/>
      <c r="Z139" s="35"/>
      <c r="AA139" s="35"/>
      <c r="AB139" s="35"/>
      <c r="AC139" s="35"/>
      <c r="AD139" s="35"/>
      <c r="AE139" s="35"/>
      <c r="AR139" s="239" t="s">
        <v>101</v>
      </c>
      <c r="AT139" s="239" t="s">
        <v>256</v>
      </c>
      <c r="AU139" s="239" t="s">
        <v>88</v>
      </c>
      <c r="AY139" s="14" t="s">
        <v>215</v>
      </c>
      <c r="BE139" s="240">
        <f>IF(N139="základní",J139,0)</f>
        <v>0</v>
      </c>
      <c r="BF139" s="240">
        <f>IF(N139="snížená",J139,0)</f>
        <v>0</v>
      </c>
      <c r="BG139" s="240">
        <f>IF(N139="zákl. přenesená",J139,0)</f>
        <v>0</v>
      </c>
      <c r="BH139" s="240">
        <f>IF(N139="sníž. přenesená",J139,0)</f>
        <v>0</v>
      </c>
      <c r="BI139" s="240">
        <f>IF(N139="nulová",J139,0)</f>
        <v>0</v>
      </c>
      <c r="BJ139" s="14" t="s">
        <v>86</v>
      </c>
      <c r="BK139" s="240">
        <f>ROUND(I139*H139,2)</f>
        <v>0</v>
      </c>
      <c r="BL139" s="14" t="s">
        <v>101</v>
      </c>
      <c r="BM139" s="239" t="s">
        <v>1237</v>
      </c>
    </row>
    <row r="140" s="2" customFormat="1" ht="24.15" customHeight="1">
      <c r="A140" s="35"/>
      <c r="B140" s="36"/>
      <c r="C140" s="241" t="s">
        <v>88</v>
      </c>
      <c r="D140" s="241" t="s">
        <v>256</v>
      </c>
      <c r="E140" s="242" t="s">
        <v>1039</v>
      </c>
      <c r="F140" s="243" t="s">
        <v>1040</v>
      </c>
      <c r="G140" s="244" t="s">
        <v>259</v>
      </c>
      <c r="H140" s="245">
        <v>10.199999999999999</v>
      </c>
      <c r="I140" s="246"/>
      <c r="J140" s="247">
        <f>ROUND(I140*H140,2)</f>
        <v>0</v>
      </c>
      <c r="K140" s="248"/>
      <c r="L140" s="41"/>
      <c r="M140" s="249" t="s">
        <v>1</v>
      </c>
      <c r="N140" s="250" t="s">
        <v>44</v>
      </c>
      <c r="O140" s="88"/>
      <c r="P140" s="237">
        <f>O140*H140</f>
        <v>0</v>
      </c>
      <c r="Q140" s="237">
        <v>0</v>
      </c>
      <c r="R140" s="237">
        <f>Q140*H140</f>
        <v>0</v>
      </c>
      <c r="S140" s="237">
        <v>0</v>
      </c>
      <c r="T140" s="238">
        <f>S140*H140</f>
        <v>0</v>
      </c>
      <c r="U140" s="35"/>
      <c r="V140" s="35"/>
      <c r="W140" s="35"/>
      <c r="X140" s="35"/>
      <c r="Y140" s="35"/>
      <c r="Z140" s="35"/>
      <c r="AA140" s="35"/>
      <c r="AB140" s="35"/>
      <c r="AC140" s="35"/>
      <c r="AD140" s="35"/>
      <c r="AE140" s="35"/>
      <c r="AR140" s="239" t="s">
        <v>101</v>
      </c>
      <c r="AT140" s="239" t="s">
        <v>256</v>
      </c>
      <c r="AU140" s="239" t="s">
        <v>88</v>
      </c>
      <c r="AY140" s="14" t="s">
        <v>215</v>
      </c>
      <c r="BE140" s="240">
        <f>IF(N140="základní",J140,0)</f>
        <v>0</v>
      </c>
      <c r="BF140" s="240">
        <f>IF(N140="snížená",J140,0)</f>
        <v>0</v>
      </c>
      <c r="BG140" s="240">
        <f>IF(N140="zákl. přenesená",J140,0)</f>
        <v>0</v>
      </c>
      <c r="BH140" s="240">
        <f>IF(N140="sníž. přenesená",J140,0)</f>
        <v>0</v>
      </c>
      <c r="BI140" s="240">
        <f>IF(N140="nulová",J140,0)</f>
        <v>0</v>
      </c>
      <c r="BJ140" s="14" t="s">
        <v>86</v>
      </c>
      <c r="BK140" s="240">
        <f>ROUND(I140*H140,2)</f>
        <v>0</v>
      </c>
      <c r="BL140" s="14" t="s">
        <v>101</v>
      </c>
      <c r="BM140" s="239" t="s">
        <v>1238</v>
      </c>
    </row>
    <row r="141" s="2" customFormat="1" ht="24.15" customHeight="1">
      <c r="A141" s="35"/>
      <c r="B141" s="36"/>
      <c r="C141" s="241" t="s">
        <v>96</v>
      </c>
      <c r="D141" s="241" t="s">
        <v>256</v>
      </c>
      <c r="E141" s="242" t="s">
        <v>1239</v>
      </c>
      <c r="F141" s="243" t="s">
        <v>1240</v>
      </c>
      <c r="G141" s="244" t="s">
        <v>259</v>
      </c>
      <c r="H141" s="245">
        <v>23.741</v>
      </c>
      <c r="I141" s="246"/>
      <c r="J141" s="247">
        <f>ROUND(I141*H141,2)</f>
        <v>0</v>
      </c>
      <c r="K141" s="248"/>
      <c r="L141" s="41"/>
      <c r="M141" s="249" t="s">
        <v>1</v>
      </c>
      <c r="N141" s="250" t="s">
        <v>44</v>
      </c>
      <c r="O141" s="88"/>
      <c r="P141" s="237">
        <f>O141*H141</f>
        <v>0</v>
      </c>
      <c r="Q141" s="237">
        <v>0</v>
      </c>
      <c r="R141" s="237">
        <f>Q141*H141</f>
        <v>0</v>
      </c>
      <c r="S141" s="237">
        <v>0.58599999999999997</v>
      </c>
      <c r="T141" s="238">
        <f>S141*H141</f>
        <v>13.912225999999999</v>
      </c>
      <c r="U141" s="35"/>
      <c r="V141" s="35"/>
      <c r="W141" s="35"/>
      <c r="X141" s="35"/>
      <c r="Y141" s="35"/>
      <c r="Z141" s="35"/>
      <c r="AA141" s="35"/>
      <c r="AB141" s="35"/>
      <c r="AC141" s="35"/>
      <c r="AD141" s="35"/>
      <c r="AE141" s="35"/>
      <c r="AR141" s="239" t="s">
        <v>101</v>
      </c>
      <c r="AT141" s="239" t="s">
        <v>256</v>
      </c>
      <c r="AU141" s="239" t="s">
        <v>88</v>
      </c>
      <c r="AY141" s="14" t="s">
        <v>215</v>
      </c>
      <c r="BE141" s="240">
        <f>IF(N141="základní",J141,0)</f>
        <v>0</v>
      </c>
      <c r="BF141" s="240">
        <f>IF(N141="snížená",J141,0)</f>
        <v>0</v>
      </c>
      <c r="BG141" s="240">
        <f>IF(N141="zákl. přenesená",J141,0)</f>
        <v>0</v>
      </c>
      <c r="BH141" s="240">
        <f>IF(N141="sníž. přenesená",J141,0)</f>
        <v>0</v>
      </c>
      <c r="BI141" s="240">
        <f>IF(N141="nulová",J141,0)</f>
        <v>0</v>
      </c>
      <c r="BJ141" s="14" t="s">
        <v>86</v>
      </c>
      <c r="BK141" s="240">
        <f>ROUND(I141*H141,2)</f>
        <v>0</v>
      </c>
      <c r="BL141" s="14" t="s">
        <v>101</v>
      </c>
      <c r="BM141" s="239" t="s">
        <v>1241</v>
      </c>
    </row>
    <row r="142" s="2" customFormat="1" ht="24.15" customHeight="1">
      <c r="A142" s="35"/>
      <c r="B142" s="36"/>
      <c r="C142" s="241" t="s">
        <v>101</v>
      </c>
      <c r="D142" s="241" t="s">
        <v>256</v>
      </c>
      <c r="E142" s="242" t="s">
        <v>1045</v>
      </c>
      <c r="F142" s="243" t="s">
        <v>1046</v>
      </c>
      <c r="G142" s="244" t="s">
        <v>833</v>
      </c>
      <c r="H142" s="245">
        <v>30</v>
      </c>
      <c r="I142" s="246"/>
      <c r="J142" s="247">
        <f>ROUND(I142*H142,2)</f>
        <v>0</v>
      </c>
      <c r="K142" s="248"/>
      <c r="L142" s="41"/>
      <c r="M142" s="249" t="s">
        <v>1</v>
      </c>
      <c r="N142" s="250" t="s">
        <v>44</v>
      </c>
      <c r="O142" s="88"/>
      <c r="P142" s="237">
        <f>O142*H142</f>
        <v>0</v>
      </c>
      <c r="Q142" s="237">
        <v>3.0000000000000001E-05</v>
      </c>
      <c r="R142" s="237">
        <f>Q142*H142</f>
        <v>0.00089999999999999998</v>
      </c>
      <c r="S142" s="237">
        <v>0</v>
      </c>
      <c r="T142" s="238">
        <f>S142*H142</f>
        <v>0</v>
      </c>
      <c r="U142" s="35"/>
      <c r="V142" s="35"/>
      <c r="W142" s="35"/>
      <c r="X142" s="35"/>
      <c r="Y142" s="35"/>
      <c r="Z142" s="35"/>
      <c r="AA142" s="35"/>
      <c r="AB142" s="35"/>
      <c r="AC142" s="35"/>
      <c r="AD142" s="35"/>
      <c r="AE142" s="35"/>
      <c r="AR142" s="239" t="s">
        <v>101</v>
      </c>
      <c r="AT142" s="239" t="s">
        <v>256</v>
      </c>
      <c r="AU142" s="239" t="s">
        <v>88</v>
      </c>
      <c r="AY142" s="14" t="s">
        <v>215</v>
      </c>
      <c r="BE142" s="240">
        <f>IF(N142="základní",J142,0)</f>
        <v>0</v>
      </c>
      <c r="BF142" s="240">
        <f>IF(N142="snížená",J142,0)</f>
        <v>0</v>
      </c>
      <c r="BG142" s="240">
        <f>IF(N142="zákl. přenesená",J142,0)</f>
        <v>0</v>
      </c>
      <c r="BH142" s="240">
        <f>IF(N142="sníž. přenesená",J142,0)</f>
        <v>0</v>
      </c>
      <c r="BI142" s="240">
        <f>IF(N142="nulová",J142,0)</f>
        <v>0</v>
      </c>
      <c r="BJ142" s="14" t="s">
        <v>86</v>
      </c>
      <c r="BK142" s="240">
        <f>ROUND(I142*H142,2)</f>
        <v>0</v>
      </c>
      <c r="BL142" s="14" t="s">
        <v>101</v>
      </c>
      <c r="BM142" s="239" t="s">
        <v>1242</v>
      </c>
    </row>
    <row r="143" s="2" customFormat="1" ht="24.15" customHeight="1">
      <c r="A143" s="35"/>
      <c r="B143" s="36"/>
      <c r="C143" s="241" t="s">
        <v>216</v>
      </c>
      <c r="D143" s="241" t="s">
        <v>256</v>
      </c>
      <c r="E143" s="242" t="s">
        <v>1048</v>
      </c>
      <c r="F143" s="243" t="s">
        <v>1049</v>
      </c>
      <c r="G143" s="244" t="s">
        <v>1050</v>
      </c>
      <c r="H143" s="245">
        <v>5</v>
      </c>
      <c r="I143" s="246"/>
      <c r="J143" s="247">
        <f>ROUND(I143*H143,2)</f>
        <v>0</v>
      </c>
      <c r="K143" s="248"/>
      <c r="L143" s="41"/>
      <c r="M143" s="249" t="s">
        <v>1</v>
      </c>
      <c r="N143" s="250" t="s">
        <v>44</v>
      </c>
      <c r="O143" s="88"/>
      <c r="P143" s="237">
        <f>O143*H143</f>
        <v>0</v>
      </c>
      <c r="Q143" s="237">
        <v>0</v>
      </c>
      <c r="R143" s="237">
        <f>Q143*H143</f>
        <v>0</v>
      </c>
      <c r="S143" s="237">
        <v>0</v>
      </c>
      <c r="T143" s="238">
        <f>S143*H143</f>
        <v>0</v>
      </c>
      <c r="U143" s="35"/>
      <c r="V143" s="35"/>
      <c r="W143" s="35"/>
      <c r="X143" s="35"/>
      <c r="Y143" s="35"/>
      <c r="Z143" s="35"/>
      <c r="AA143" s="35"/>
      <c r="AB143" s="35"/>
      <c r="AC143" s="35"/>
      <c r="AD143" s="35"/>
      <c r="AE143" s="35"/>
      <c r="AR143" s="239" t="s">
        <v>101</v>
      </c>
      <c r="AT143" s="239" t="s">
        <v>256</v>
      </c>
      <c r="AU143" s="239" t="s">
        <v>88</v>
      </c>
      <c r="AY143" s="14" t="s">
        <v>215</v>
      </c>
      <c r="BE143" s="240">
        <f>IF(N143="základní",J143,0)</f>
        <v>0</v>
      </c>
      <c r="BF143" s="240">
        <f>IF(N143="snížená",J143,0)</f>
        <v>0</v>
      </c>
      <c r="BG143" s="240">
        <f>IF(N143="zákl. přenesená",J143,0)</f>
        <v>0</v>
      </c>
      <c r="BH143" s="240">
        <f>IF(N143="sníž. přenesená",J143,0)</f>
        <v>0</v>
      </c>
      <c r="BI143" s="240">
        <f>IF(N143="nulová",J143,0)</f>
        <v>0</v>
      </c>
      <c r="BJ143" s="14" t="s">
        <v>86</v>
      </c>
      <c r="BK143" s="240">
        <f>ROUND(I143*H143,2)</f>
        <v>0</v>
      </c>
      <c r="BL143" s="14" t="s">
        <v>101</v>
      </c>
      <c r="BM143" s="239" t="s">
        <v>1243</v>
      </c>
    </row>
    <row r="144" s="2" customFormat="1" ht="24.15" customHeight="1">
      <c r="A144" s="35"/>
      <c r="B144" s="36"/>
      <c r="C144" s="241" t="s">
        <v>235</v>
      </c>
      <c r="D144" s="241" t="s">
        <v>256</v>
      </c>
      <c r="E144" s="242" t="s">
        <v>1244</v>
      </c>
      <c r="F144" s="243" t="s">
        <v>1245</v>
      </c>
      <c r="G144" s="244" t="s">
        <v>259</v>
      </c>
      <c r="H144" s="245">
        <v>25.5</v>
      </c>
      <c r="I144" s="246"/>
      <c r="J144" s="247">
        <f>ROUND(I144*H144,2)</f>
        <v>0</v>
      </c>
      <c r="K144" s="248"/>
      <c r="L144" s="41"/>
      <c r="M144" s="249" t="s">
        <v>1</v>
      </c>
      <c r="N144" s="250" t="s">
        <v>44</v>
      </c>
      <c r="O144" s="88"/>
      <c r="P144" s="237">
        <f>O144*H144</f>
        <v>0</v>
      </c>
      <c r="Q144" s="237">
        <v>0</v>
      </c>
      <c r="R144" s="237">
        <f>Q144*H144</f>
        <v>0</v>
      </c>
      <c r="S144" s="237">
        <v>0</v>
      </c>
      <c r="T144" s="238">
        <f>S144*H144</f>
        <v>0</v>
      </c>
      <c r="U144" s="35"/>
      <c r="V144" s="35"/>
      <c r="W144" s="35"/>
      <c r="X144" s="35"/>
      <c r="Y144" s="35"/>
      <c r="Z144" s="35"/>
      <c r="AA144" s="35"/>
      <c r="AB144" s="35"/>
      <c r="AC144" s="35"/>
      <c r="AD144" s="35"/>
      <c r="AE144" s="35"/>
      <c r="AR144" s="239" t="s">
        <v>101</v>
      </c>
      <c r="AT144" s="239" t="s">
        <v>256</v>
      </c>
      <c r="AU144" s="239" t="s">
        <v>88</v>
      </c>
      <c r="AY144" s="14" t="s">
        <v>215</v>
      </c>
      <c r="BE144" s="240">
        <f>IF(N144="základní",J144,0)</f>
        <v>0</v>
      </c>
      <c r="BF144" s="240">
        <f>IF(N144="snížená",J144,0)</f>
        <v>0</v>
      </c>
      <c r="BG144" s="240">
        <f>IF(N144="zákl. přenesená",J144,0)</f>
        <v>0</v>
      </c>
      <c r="BH144" s="240">
        <f>IF(N144="sníž. přenesená",J144,0)</f>
        <v>0</v>
      </c>
      <c r="BI144" s="240">
        <f>IF(N144="nulová",J144,0)</f>
        <v>0</v>
      </c>
      <c r="BJ144" s="14" t="s">
        <v>86</v>
      </c>
      <c r="BK144" s="240">
        <f>ROUND(I144*H144,2)</f>
        <v>0</v>
      </c>
      <c r="BL144" s="14" t="s">
        <v>101</v>
      </c>
      <c r="BM144" s="239" t="s">
        <v>1246</v>
      </c>
    </row>
    <row r="145" s="2" customFormat="1" ht="37.8" customHeight="1">
      <c r="A145" s="35"/>
      <c r="B145" s="36"/>
      <c r="C145" s="241" t="s">
        <v>239</v>
      </c>
      <c r="D145" s="241" t="s">
        <v>256</v>
      </c>
      <c r="E145" s="242" t="s">
        <v>1247</v>
      </c>
      <c r="F145" s="243" t="s">
        <v>1248</v>
      </c>
      <c r="G145" s="244" t="s">
        <v>287</v>
      </c>
      <c r="H145" s="245">
        <v>46.82</v>
      </c>
      <c r="I145" s="246"/>
      <c r="J145" s="247">
        <f>ROUND(I145*H145,2)</f>
        <v>0</v>
      </c>
      <c r="K145" s="248"/>
      <c r="L145" s="41"/>
      <c r="M145" s="249" t="s">
        <v>1</v>
      </c>
      <c r="N145" s="250" t="s">
        <v>44</v>
      </c>
      <c r="O145" s="88"/>
      <c r="P145" s="237">
        <f>O145*H145</f>
        <v>0</v>
      </c>
      <c r="Q145" s="237">
        <v>0</v>
      </c>
      <c r="R145" s="237">
        <f>Q145*H145</f>
        <v>0</v>
      </c>
      <c r="S145" s="237">
        <v>0</v>
      </c>
      <c r="T145" s="238">
        <f>S145*H145</f>
        <v>0</v>
      </c>
      <c r="U145" s="35"/>
      <c r="V145" s="35"/>
      <c r="W145" s="35"/>
      <c r="X145" s="35"/>
      <c r="Y145" s="35"/>
      <c r="Z145" s="35"/>
      <c r="AA145" s="35"/>
      <c r="AB145" s="35"/>
      <c r="AC145" s="35"/>
      <c r="AD145" s="35"/>
      <c r="AE145" s="35"/>
      <c r="AR145" s="239" t="s">
        <v>101</v>
      </c>
      <c r="AT145" s="239" t="s">
        <v>256</v>
      </c>
      <c r="AU145" s="239" t="s">
        <v>88</v>
      </c>
      <c r="AY145" s="14" t="s">
        <v>215</v>
      </c>
      <c r="BE145" s="240">
        <f>IF(N145="základní",J145,0)</f>
        <v>0</v>
      </c>
      <c r="BF145" s="240">
        <f>IF(N145="snížená",J145,0)</f>
        <v>0</v>
      </c>
      <c r="BG145" s="240">
        <f>IF(N145="zákl. přenesená",J145,0)</f>
        <v>0</v>
      </c>
      <c r="BH145" s="240">
        <f>IF(N145="sníž. přenesená",J145,0)</f>
        <v>0</v>
      </c>
      <c r="BI145" s="240">
        <f>IF(N145="nulová",J145,0)</f>
        <v>0</v>
      </c>
      <c r="BJ145" s="14" t="s">
        <v>86</v>
      </c>
      <c r="BK145" s="240">
        <f>ROUND(I145*H145,2)</f>
        <v>0</v>
      </c>
      <c r="BL145" s="14" t="s">
        <v>101</v>
      </c>
      <c r="BM145" s="239" t="s">
        <v>1249</v>
      </c>
    </row>
    <row r="146" s="2" customFormat="1" ht="37.8" customHeight="1">
      <c r="A146" s="35"/>
      <c r="B146" s="36"/>
      <c r="C146" s="241" t="s">
        <v>222</v>
      </c>
      <c r="D146" s="241" t="s">
        <v>256</v>
      </c>
      <c r="E146" s="242" t="s">
        <v>1052</v>
      </c>
      <c r="F146" s="243" t="s">
        <v>1053</v>
      </c>
      <c r="G146" s="244" t="s">
        <v>287</v>
      </c>
      <c r="H146" s="245">
        <v>58.524999999999999</v>
      </c>
      <c r="I146" s="246"/>
      <c r="J146" s="247">
        <f>ROUND(I146*H146,2)</f>
        <v>0</v>
      </c>
      <c r="K146" s="248"/>
      <c r="L146" s="41"/>
      <c r="M146" s="249" t="s">
        <v>1</v>
      </c>
      <c r="N146" s="250" t="s">
        <v>44</v>
      </c>
      <c r="O146" s="88"/>
      <c r="P146" s="237">
        <f>O146*H146</f>
        <v>0</v>
      </c>
      <c r="Q146" s="237">
        <v>0</v>
      </c>
      <c r="R146" s="237">
        <f>Q146*H146</f>
        <v>0</v>
      </c>
      <c r="S146" s="237">
        <v>0</v>
      </c>
      <c r="T146" s="238">
        <f>S146*H146</f>
        <v>0</v>
      </c>
      <c r="U146" s="35"/>
      <c r="V146" s="35"/>
      <c r="W146" s="35"/>
      <c r="X146" s="35"/>
      <c r="Y146" s="35"/>
      <c r="Z146" s="35"/>
      <c r="AA146" s="35"/>
      <c r="AB146" s="35"/>
      <c r="AC146" s="35"/>
      <c r="AD146" s="35"/>
      <c r="AE146" s="35"/>
      <c r="AR146" s="239" t="s">
        <v>101</v>
      </c>
      <c r="AT146" s="239" t="s">
        <v>256</v>
      </c>
      <c r="AU146" s="239" t="s">
        <v>88</v>
      </c>
      <c r="AY146" s="14" t="s">
        <v>215</v>
      </c>
      <c r="BE146" s="240">
        <f>IF(N146="základní",J146,0)</f>
        <v>0</v>
      </c>
      <c r="BF146" s="240">
        <f>IF(N146="snížená",J146,0)</f>
        <v>0</v>
      </c>
      <c r="BG146" s="240">
        <f>IF(N146="zákl. přenesená",J146,0)</f>
        <v>0</v>
      </c>
      <c r="BH146" s="240">
        <f>IF(N146="sníž. přenesená",J146,0)</f>
        <v>0</v>
      </c>
      <c r="BI146" s="240">
        <f>IF(N146="nulová",J146,0)</f>
        <v>0</v>
      </c>
      <c r="BJ146" s="14" t="s">
        <v>86</v>
      </c>
      <c r="BK146" s="240">
        <f>ROUND(I146*H146,2)</f>
        <v>0</v>
      </c>
      <c r="BL146" s="14" t="s">
        <v>101</v>
      </c>
      <c r="BM146" s="239" t="s">
        <v>1250</v>
      </c>
    </row>
    <row r="147" s="2" customFormat="1" ht="37.8" customHeight="1">
      <c r="A147" s="35"/>
      <c r="B147" s="36"/>
      <c r="C147" s="241" t="s">
        <v>246</v>
      </c>
      <c r="D147" s="241" t="s">
        <v>256</v>
      </c>
      <c r="E147" s="242" t="s">
        <v>1251</v>
      </c>
      <c r="F147" s="243" t="s">
        <v>1252</v>
      </c>
      <c r="G147" s="244" t="s">
        <v>287</v>
      </c>
      <c r="H147" s="245">
        <v>58.524999999999999</v>
      </c>
      <c r="I147" s="246"/>
      <c r="J147" s="247">
        <f>ROUND(I147*H147,2)</f>
        <v>0</v>
      </c>
      <c r="K147" s="248"/>
      <c r="L147" s="41"/>
      <c r="M147" s="249" t="s">
        <v>1</v>
      </c>
      <c r="N147" s="250" t="s">
        <v>44</v>
      </c>
      <c r="O147" s="88"/>
      <c r="P147" s="237">
        <f>O147*H147</f>
        <v>0</v>
      </c>
      <c r="Q147" s="237">
        <v>0</v>
      </c>
      <c r="R147" s="237">
        <f>Q147*H147</f>
        <v>0</v>
      </c>
      <c r="S147" s="237">
        <v>0</v>
      </c>
      <c r="T147" s="238">
        <f>S147*H147</f>
        <v>0</v>
      </c>
      <c r="U147" s="35"/>
      <c r="V147" s="35"/>
      <c r="W147" s="35"/>
      <c r="X147" s="35"/>
      <c r="Y147" s="35"/>
      <c r="Z147" s="35"/>
      <c r="AA147" s="35"/>
      <c r="AB147" s="35"/>
      <c r="AC147" s="35"/>
      <c r="AD147" s="35"/>
      <c r="AE147" s="35"/>
      <c r="AR147" s="239" t="s">
        <v>101</v>
      </c>
      <c r="AT147" s="239" t="s">
        <v>256</v>
      </c>
      <c r="AU147" s="239" t="s">
        <v>88</v>
      </c>
      <c r="AY147" s="14" t="s">
        <v>215</v>
      </c>
      <c r="BE147" s="240">
        <f>IF(N147="základní",J147,0)</f>
        <v>0</v>
      </c>
      <c r="BF147" s="240">
        <f>IF(N147="snížená",J147,0)</f>
        <v>0</v>
      </c>
      <c r="BG147" s="240">
        <f>IF(N147="zákl. přenesená",J147,0)</f>
        <v>0</v>
      </c>
      <c r="BH147" s="240">
        <f>IF(N147="sníž. přenesená",J147,0)</f>
        <v>0</v>
      </c>
      <c r="BI147" s="240">
        <f>IF(N147="nulová",J147,0)</f>
        <v>0</v>
      </c>
      <c r="BJ147" s="14" t="s">
        <v>86</v>
      </c>
      <c r="BK147" s="240">
        <f>ROUND(I147*H147,2)</f>
        <v>0</v>
      </c>
      <c r="BL147" s="14" t="s">
        <v>101</v>
      </c>
      <c r="BM147" s="239" t="s">
        <v>1253</v>
      </c>
    </row>
    <row r="148" s="2" customFormat="1" ht="37.8" customHeight="1">
      <c r="A148" s="35"/>
      <c r="B148" s="36"/>
      <c r="C148" s="241" t="s">
        <v>255</v>
      </c>
      <c r="D148" s="241" t="s">
        <v>256</v>
      </c>
      <c r="E148" s="242" t="s">
        <v>1254</v>
      </c>
      <c r="F148" s="243" t="s">
        <v>1255</v>
      </c>
      <c r="G148" s="244" t="s">
        <v>287</v>
      </c>
      <c r="H148" s="245">
        <v>58.524999999999999</v>
      </c>
      <c r="I148" s="246"/>
      <c r="J148" s="247">
        <f>ROUND(I148*H148,2)</f>
        <v>0</v>
      </c>
      <c r="K148" s="248"/>
      <c r="L148" s="41"/>
      <c r="M148" s="249" t="s">
        <v>1</v>
      </c>
      <c r="N148" s="250" t="s">
        <v>44</v>
      </c>
      <c r="O148" s="88"/>
      <c r="P148" s="237">
        <f>O148*H148</f>
        <v>0</v>
      </c>
      <c r="Q148" s="237">
        <v>0</v>
      </c>
      <c r="R148" s="237">
        <f>Q148*H148</f>
        <v>0</v>
      </c>
      <c r="S148" s="237">
        <v>0</v>
      </c>
      <c r="T148" s="238">
        <f>S148*H148</f>
        <v>0</v>
      </c>
      <c r="U148" s="35"/>
      <c r="V148" s="35"/>
      <c r="W148" s="35"/>
      <c r="X148" s="35"/>
      <c r="Y148" s="35"/>
      <c r="Z148" s="35"/>
      <c r="AA148" s="35"/>
      <c r="AB148" s="35"/>
      <c r="AC148" s="35"/>
      <c r="AD148" s="35"/>
      <c r="AE148" s="35"/>
      <c r="AR148" s="239" t="s">
        <v>101</v>
      </c>
      <c r="AT148" s="239" t="s">
        <v>256</v>
      </c>
      <c r="AU148" s="239" t="s">
        <v>88</v>
      </c>
      <c r="AY148" s="14" t="s">
        <v>215</v>
      </c>
      <c r="BE148" s="240">
        <f>IF(N148="základní",J148,0)</f>
        <v>0</v>
      </c>
      <c r="BF148" s="240">
        <f>IF(N148="snížená",J148,0)</f>
        <v>0</v>
      </c>
      <c r="BG148" s="240">
        <f>IF(N148="zákl. přenesená",J148,0)</f>
        <v>0</v>
      </c>
      <c r="BH148" s="240">
        <f>IF(N148="sníž. přenesená",J148,0)</f>
        <v>0</v>
      </c>
      <c r="BI148" s="240">
        <f>IF(N148="nulová",J148,0)</f>
        <v>0</v>
      </c>
      <c r="BJ148" s="14" t="s">
        <v>86</v>
      </c>
      <c r="BK148" s="240">
        <f>ROUND(I148*H148,2)</f>
        <v>0</v>
      </c>
      <c r="BL148" s="14" t="s">
        <v>101</v>
      </c>
      <c r="BM148" s="239" t="s">
        <v>1256</v>
      </c>
    </row>
    <row r="149" s="2" customFormat="1" ht="24.15" customHeight="1">
      <c r="A149" s="35"/>
      <c r="B149" s="36"/>
      <c r="C149" s="241" t="s">
        <v>261</v>
      </c>
      <c r="D149" s="241" t="s">
        <v>256</v>
      </c>
      <c r="E149" s="242" t="s">
        <v>1061</v>
      </c>
      <c r="F149" s="243" t="s">
        <v>1062</v>
      </c>
      <c r="G149" s="244" t="s">
        <v>249</v>
      </c>
      <c r="H149" s="245">
        <v>276.87299999999999</v>
      </c>
      <c r="I149" s="246"/>
      <c r="J149" s="247">
        <f>ROUND(I149*H149,2)</f>
        <v>0</v>
      </c>
      <c r="K149" s="248"/>
      <c r="L149" s="41"/>
      <c r="M149" s="249" t="s">
        <v>1</v>
      </c>
      <c r="N149" s="250" t="s">
        <v>44</v>
      </c>
      <c r="O149" s="88"/>
      <c r="P149" s="237">
        <f>O149*H149</f>
        <v>0</v>
      </c>
      <c r="Q149" s="237">
        <v>0</v>
      </c>
      <c r="R149" s="237">
        <f>Q149*H149</f>
        <v>0</v>
      </c>
      <c r="S149" s="237">
        <v>0</v>
      </c>
      <c r="T149" s="238">
        <f>S149*H149</f>
        <v>0</v>
      </c>
      <c r="U149" s="35"/>
      <c r="V149" s="35"/>
      <c r="W149" s="35"/>
      <c r="X149" s="35"/>
      <c r="Y149" s="35"/>
      <c r="Z149" s="35"/>
      <c r="AA149" s="35"/>
      <c r="AB149" s="35"/>
      <c r="AC149" s="35"/>
      <c r="AD149" s="35"/>
      <c r="AE149" s="35"/>
      <c r="AR149" s="239" t="s">
        <v>101</v>
      </c>
      <c r="AT149" s="239" t="s">
        <v>256</v>
      </c>
      <c r="AU149" s="239" t="s">
        <v>88</v>
      </c>
      <c r="AY149" s="14" t="s">
        <v>215</v>
      </c>
      <c r="BE149" s="240">
        <f>IF(N149="základní",J149,0)</f>
        <v>0</v>
      </c>
      <c r="BF149" s="240">
        <f>IF(N149="snížená",J149,0)</f>
        <v>0</v>
      </c>
      <c r="BG149" s="240">
        <f>IF(N149="zákl. přenesená",J149,0)</f>
        <v>0</v>
      </c>
      <c r="BH149" s="240">
        <f>IF(N149="sníž. přenesená",J149,0)</f>
        <v>0</v>
      </c>
      <c r="BI149" s="240">
        <f>IF(N149="nulová",J149,0)</f>
        <v>0</v>
      </c>
      <c r="BJ149" s="14" t="s">
        <v>86</v>
      </c>
      <c r="BK149" s="240">
        <f>ROUND(I149*H149,2)</f>
        <v>0</v>
      </c>
      <c r="BL149" s="14" t="s">
        <v>101</v>
      </c>
      <c r="BM149" s="239" t="s">
        <v>1257</v>
      </c>
    </row>
    <row r="150" s="2" customFormat="1" ht="33" customHeight="1">
      <c r="A150" s="35"/>
      <c r="B150" s="36"/>
      <c r="C150" s="241" t="s">
        <v>265</v>
      </c>
      <c r="D150" s="241" t="s">
        <v>256</v>
      </c>
      <c r="E150" s="242" t="s">
        <v>1258</v>
      </c>
      <c r="F150" s="243" t="s">
        <v>1259</v>
      </c>
      <c r="G150" s="244" t="s">
        <v>287</v>
      </c>
      <c r="H150" s="245">
        <v>58.524999999999999</v>
      </c>
      <c r="I150" s="246"/>
      <c r="J150" s="247">
        <f>ROUND(I150*H150,2)</f>
        <v>0</v>
      </c>
      <c r="K150" s="248"/>
      <c r="L150" s="41"/>
      <c r="M150" s="249" t="s">
        <v>1</v>
      </c>
      <c r="N150" s="250" t="s">
        <v>44</v>
      </c>
      <c r="O150" s="88"/>
      <c r="P150" s="237">
        <f>O150*H150</f>
        <v>0</v>
      </c>
      <c r="Q150" s="237">
        <v>0</v>
      </c>
      <c r="R150" s="237">
        <f>Q150*H150</f>
        <v>0</v>
      </c>
      <c r="S150" s="237">
        <v>0</v>
      </c>
      <c r="T150" s="238">
        <f>S150*H150</f>
        <v>0</v>
      </c>
      <c r="U150" s="35"/>
      <c r="V150" s="35"/>
      <c r="W150" s="35"/>
      <c r="X150" s="35"/>
      <c r="Y150" s="35"/>
      <c r="Z150" s="35"/>
      <c r="AA150" s="35"/>
      <c r="AB150" s="35"/>
      <c r="AC150" s="35"/>
      <c r="AD150" s="35"/>
      <c r="AE150" s="35"/>
      <c r="AR150" s="239" t="s">
        <v>101</v>
      </c>
      <c r="AT150" s="239" t="s">
        <v>256</v>
      </c>
      <c r="AU150" s="239" t="s">
        <v>88</v>
      </c>
      <c r="AY150" s="14" t="s">
        <v>215</v>
      </c>
      <c r="BE150" s="240">
        <f>IF(N150="základní",J150,0)</f>
        <v>0</v>
      </c>
      <c r="BF150" s="240">
        <f>IF(N150="snížená",J150,0)</f>
        <v>0</v>
      </c>
      <c r="BG150" s="240">
        <f>IF(N150="zákl. přenesená",J150,0)</f>
        <v>0</v>
      </c>
      <c r="BH150" s="240">
        <f>IF(N150="sníž. přenesená",J150,0)</f>
        <v>0</v>
      </c>
      <c r="BI150" s="240">
        <f>IF(N150="nulová",J150,0)</f>
        <v>0</v>
      </c>
      <c r="BJ150" s="14" t="s">
        <v>86</v>
      </c>
      <c r="BK150" s="240">
        <f>ROUND(I150*H150,2)</f>
        <v>0</v>
      </c>
      <c r="BL150" s="14" t="s">
        <v>101</v>
      </c>
      <c r="BM150" s="239" t="s">
        <v>1260</v>
      </c>
    </row>
    <row r="151" s="2" customFormat="1" ht="33" customHeight="1">
      <c r="A151" s="35"/>
      <c r="B151" s="36"/>
      <c r="C151" s="241" t="s">
        <v>269</v>
      </c>
      <c r="D151" s="241" t="s">
        <v>256</v>
      </c>
      <c r="E151" s="242" t="s">
        <v>1261</v>
      </c>
      <c r="F151" s="243" t="s">
        <v>1262</v>
      </c>
      <c r="G151" s="244" t="s">
        <v>287</v>
      </c>
      <c r="H151" s="245">
        <v>58.524999999999999</v>
      </c>
      <c r="I151" s="246"/>
      <c r="J151" s="247">
        <f>ROUND(I151*H151,2)</f>
        <v>0</v>
      </c>
      <c r="K151" s="248"/>
      <c r="L151" s="41"/>
      <c r="M151" s="249" t="s">
        <v>1</v>
      </c>
      <c r="N151" s="250" t="s">
        <v>44</v>
      </c>
      <c r="O151" s="88"/>
      <c r="P151" s="237">
        <f>O151*H151</f>
        <v>0</v>
      </c>
      <c r="Q151" s="237">
        <v>0</v>
      </c>
      <c r="R151" s="237">
        <f>Q151*H151</f>
        <v>0</v>
      </c>
      <c r="S151" s="237">
        <v>0</v>
      </c>
      <c r="T151" s="238">
        <f>S151*H151</f>
        <v>0</v>
      </c>
      <c r="U151" s="35"/>
      <c r="V151" s="35"/>
      <c r="W151" s="35"/>
      <c r="X151" s="35"/>
      <c r="Y151" s="35"/>
      <c r="Z151" s="35"/>
      <c r="AA151" s="35"/>
      <c r="AB151" s="35"/>
      <c r="AC151" s="35"/>
      <c r="AD151" s="35"/>
      <c r="AE151" s="35"/>
      <c r="AR151" s="239" t="s">
        <v>101</v>
      </c>
      <c r="AT151" s="239" t="s">
        <v>256</v>
      </c>
      <c r="AU151" s="239" t="s">
        <v>88</v>
      </c>
      <c r="AY151" s="14" t="s">
        <v>215</v>
      </c>
      <c r="BE151" s="240">
        <f>IF(N151="základní",J151,0)</f>
        <v>0</v>
      </c>
      <c r="BF151" s="240">
        <f>IF(N151="snížená",J151,0)</f>
        <v>0</v>
      </c>
      <c r="BG151" s="240">
        <f>IF(N151="zákl. přenesená",J151,0)</f>
        <v>0</v>
      </c>
      <c r="BH151" s="240">
        <f>IF(N151="sníž. přenesená",J151,0)</f>
        <v>0</v>
      </c>
      <c r="BI151" s="240">
        <f>IF(N151="nulová",J151,0)</f>
        <v>0</v>
      </c>
      <c r="BJ151" s="14" t="s">
        <v>86</v>
      </c>
      <c r="BK151" s="240">
        <f>ROUND(I151*H151,2)</f>
        <v>0</v>
      </c>
      <c r="BL151" s="14" t="s">
        <v>101</v>
      </c>
      <c r="BM151" s="239" t="s">
        <v>1263</v>
      </c>
    </row>
    <row r="152" s="2" customFormat="1" ht="24.15" customHeight="1">
      <c r="A152" s="35"/>
      <c r="B152" s="36"/>
      <c r="C152" s="241" t="s">
        <v>8</v>
      </c>
      <c r="D152" s="241" t="s">
        <v>256</v>
      </c>
      <c r="E152" s="242" t="s">
        <v>1067</v>
      </c>
      <c r="F152" s="243" t="s">
        <v>1264</v>
      </c>
      <c r="G152" s="244" t="s">
        <v>287</v>
      </c>
      <c r="H152" s="245">
        <v>58.524999999999999</v>
      </c>
      <c r="I152" s="246"/>
      <c r="J152" s="247">
        <f>ROUND(I152*H152,2)</f>
        <v>0</v>
      </c>
      <c r="K152" s="248"/>
      <c r="L152" s="41"/>
      <c r="M152" s="249" t="s">
        <v>1</v>
      </c>
      <c r="N152" s="250" t="s">
        <v>44</v>
      </c>
      <c r="O152" s="88"/>
      <c r="P152" s="237">
        <f>O152*H152</f>
        <v>0</v>
      </c>
      <c r="Q152" s="237">
        <v>0</v>
      </c>
      <c r="R152" s="237">
        <f>Q152*H152</f>
        <v>0</v>
      </c>
      <c r="S152" s="237">
        <v>0</v>
      </c>
      <c r="T152" s="238">
        <f>S152*H152</f>
        <v>0</v>
      </c>
      <c r="U152" s="35"/>
      <c r="V152" s="35"/>
      <c r="W152" s="35"/>
      <c r="X152" s="35"/>
      <c r="Y152" s="35"/>
      <c r="Z152" s="35"/>
      <c r="AA152" s="35"/>
      <c r="AB152" s="35"/>
      <c r="AC152" s="35"/>
      <c r="AD152" s="35"/>
      <c r="AE152" s="35"/>
      <c r="AR152" s="239" t="s">
        <v>101</v>
      </c>
      <c r="AT152" s="239" t="s">
        <v>256</v>
      </c>
      <c r="AU152" s="239" t="s">
        <v>88</v>
      </c>
      <c r="AY152" s="14" t="s">
        <v>215</v>
      </c>
      <c r="BE152" s="240">
        <f>IF(N152="základní",J152,0)</f>
        <v>0</v>
      </c>
      <c r="BF152" s="240">
        <f>IF(N152="snížená",J152,0)</f>
        <v>0</v>
      </c>
      <c r="BG152" s="240">
        <f>IF(N152="zákl. přenesená",J152,0)</f>
        <v>0</v>
      </c>
      <c r="BH152" s="240">
        <f>IF(N152="sníž. přenesená",J152,0)</f>
        <v>0</v>
      </c>
      <c r="BI152" s="240">
        <f>IF(N152="nulová",J152,0)</f>
        <v>0</v>
      </c>
      <c r="BJ152" s="14" t="s">
        <v>86</v>
      </c>
      <c r="BK152" s="240">
        <f>ROUND(I152*H152,2)</f>
        <v>0</v>
      </c>
      <c r="BL152" s="14" t="s">
        <v>101</v>
      </c>
      <c r="BM152" s="239" t="s">
        <v>1265</v>
      </c>
    </row>
    <row r="153" s="2" customFormat="1" ht="24.15" customHeight="1">
      <c r="A153" s="35"/>
      <c r="B153" s="36"/>
      <c r="C153" s="241" t="s">
        <v>276</v>
      </c>
      <c r="D153" s="241" t="s">
        <v>256</v>
      </c>
      <c r="E153" s="242" t="s">
        <v>1266</v>
      </c>
      <c r="F153" s="243" t="s">
        <v>1267</v>
      </c>
      <c r="G153" s="244" t="s">
        <v>287</v>
      </c>
      <c r="H153" s="245">
        <v>58.524999999999999</v>
      </c>
      <c r="I153" s="246"/>
      <c r="J153" s="247">
        <f>ROUND(I153*H153,2)</f>
        <v>0</v>
      </c>
      <c r="K153" s="248"/>
      <c r="L153" s="41"/>
      <c r="M153" s="249" t="s">
        <v>1</v>
      </c>
      <c r="N153" s="250" t="s">
        <v>44</v>
      </c>
      <c r="O153" s="88"/>
      <c r="P153" s="237">
        <f>O153*H153</f>
        <v>0</v>
      </c>
      <c r="Q153" s="237">
        <v>0</v>
      </c>
      <c r="R153" s="237">
        <f>Q153*H153</f>
        <v>0</v>
      </c>
      <c r="S153" s="237">
        <v>0</v>
      </c>
      <c r="T153" s="238">
        <f>S153*H153</f>
        <v>0</v>
      </c>
      <c r="U153" s="35"/>
      <c r="V153" s="35"/>
      <c r="W153" s="35"/>
      <c r="X153" s="35"/>
      <c r="Y153" s="35"/>
      <c r="Z153" s="35"/>
      <c r="AA153" s="35"/>
      <c r="AB153" s="35"/>
      <c r="AC153" s="35"/>
      <c r="AD153" s="35"/>
      <c r="AE153" s="35"/>
      <c r="AR153" s="239" t="s">
        <v>101</v>
      </c>
      <c r="AT153" s="239" t="s">
        <v>256</v>
      </c>
      <c r="AU153" s="239" t="s">
        <v>88</v>
      </c>
      <c r="AY153" s="14" t="s">
        <v>215</v>
      </c>
      <c r="BE153" s="240">
        <f>IF(N153="základní",J153,0)</f>
        <v>0</v>
      </c>
      <c r="BF153" s="240">
        <f>IF(N153="snížená",J153,0)</f>
        <v>0</v>
      </c>
      <c r="BG153" s="240">
        <f>IF(N153="zákl. přenesená",J153,0)</f>
        <v>0</v>
      </c>
      <c r="BH153" s="240">
        <f>IF(N153="sníž. přenesená",J153,0)</f>
        <v>0</v>
      </c>
      <c r="BI153" s="240">
        <f>IF(N153="nulová",J153,0)</f>
        <v>0</v>
      </c>
      <c r="BJ153" s="14" t="s">
        <v>86</v>
      </c>
      <c r="BK153" s="240">
        <f>ROUND(I153*H153,2)</f>
        <v>0</v>
      </c>
      <c r="BL153" s="14" t="s">
        <v>101</v>
      </c>
      <c r="BM153" s="239" t="s">
        <v>1268</v>
      </c>
    </row>
    <row r="154" s="2" customFormat="1" ht="33" customHeight="1">
      <c r="A154" s="35"/>
      <c r="B154" s="36"/>
      <c r="C154" s="241" t="s">
        <v>280</v>
      </c>
      <c r="D154" s="241" t="s">
        <v>256</v>
      </c>
      <c r="E154" s="242" t="s">
        <v>1070</v>
      </c>
      <c r="F154" s="243" t="s">
        <v>1071</v>
      </c>
      <c r="G154" s="244" t="s">
        <v>249</v>
      </c>
      <c r="H154" s="245">
        <v>234.09999999999999</v>
      </c>
      <c r="I154" s="246"/>
      <c r="J154" s="247">
        <f>ROUND(I154*H154,2)</f>
        <v>0</v>
      </c>
      <c r="K154" s="248"/>
      <c r="L154" s="41"/>
      <c r="M154" s="249" t="s">
        <v>1</v>
      </c>
      <c r="N154" s="250" t="s">
        <v>44</v>
      </c>
      <c r="O154" s="88"/>
      <c r="P154" s="237">
        <f>O154*H154</f>
        <v>0</v>
      </c>
      <c r="Q154" s="237">
        <v>0</v>
      </c>
      <c r="R154" s="237">
        <f>Q154*H154</f>
        <v>0</v>
      </c>
      <c r="S154" s="237">
        <v>0</v>
      </c>
      <c r="T154" s="238">
        <f>S154*H154</f>
        <v>0</v>
      </c>
      <c r="U154" s="35"/>
      <c r="V154" s="35"/>
      <c r="W154" s="35"/>
      <c r="X154" s="35"/>
      <c r="Y154" s="35"/>
      <c r="Z154" s="35"/>
      <c r="AA154" s="35"/>
      <c r="AB154" s="35"/>
      <c r="AC154" s="35"/>
      <c r="AD154" s="35"/>
      <c r="AE154" s="35"/>
      <c r="AR154" s="239" t="s">
        <v>101</v>
      </c>
      <c r="AT154" s="239" t="s">
        <v>256</v>
      </c>
      <c r="AU154" s="239" t="s">
        <v>88</v>
      </c>
      <c r="AY154" s="14" t="s">
        <v>215</v>
      </c>
      <c r="BE154" s="240">
        <f>IF(N154="základní",J154,0)</f>
        <v>0</v>
      </c>
      <c r="BF154" s="240">
        <f>IF(N154="snížená",J154,0)</f>
        <v>0</v>
      </c>
      <c r="BG154" s="240">
        <f>IF(N154="zákl. přenesená",J154,0)</f>
        <v>0</v>
      </c>
      <c r="BH154" s="240">
        <f>IF(N154="sníž. přenesená",J154,0)</f>
        <v>0</v>
      </c>
      <c r="BI154" s="240">
        <f>IF(N154="nulová",J154,0)</f>
        <v>0</v>
      </c>
      <c r="BJ154" s="14" t="s">
        <v>86</v>
      </c>
      <c r="BK154" s="240">
        <f>ROUND(I154*H154,2)</f>
        <v>0</v>
      </c>
      <c r="BL154" s="14" t="s">
        <v>101</v>
      </c>
      <c r="BM154" s="239" t="s">
        <v>1269</v>
      </c>
    </row>
    <row r="155" s="2" customFormat="1" ht="24.15" customHeight="1">
      <c r="A155" s="35"/>
      <c r="B155" s="36"/>
      <c r="C155" s="241" t="s">
        <v>280</v>
      </c>
      <c r="D155" s="241" t="s">
        <v>256</v>
      </c>
      <c r="E155" s="242" t="s">
        <v>1073</v>
      </c>
      <c r="F155" s="243" t="s">
        <v>1074</v>
      </c>
      <c r="G155" s="244" t="s">
        <v>287</v>
      </c>
      <c r="H155" s="245">
        <v>56.728999999999999</v>
      </c>
      <c r="I155" s="246"/>
      <c r="J155" s="247">
        <f>ROUND(I155*H155,2)</f>
        <v>0</v>
      </c>
      <c r="K155" s="248"/>
      <c r="L155" s="41"/>
      <c r="M155" s="249" t="s">
        <v>1</v>
      </c>
      <c r="N155" s="250" t="s">
        <v>44</v>
      </c>
      <c r="O155" s="88"/>
      <c r="P155" s="237">
        <f>O155*H155</f>
        <v>0</v>
      </c>
      <c r="Q155" s="237">
        <v>0</v>
      </c>
      <c r="R155" s="237">
        <f>Q155*H155</f>
        <v>0</v>
      </c>
      <c r="S155" s="237">
        <v>0</v>
      </c>
      <c r="T155" s="238">
        <f>S155*H155</f>
        <v>0</v>
      </c>
      <c r="U155" s="35"/>
      <c r="V155" s="35"/>
      <c r="W155" s="35"/>
      <c r="X155" s="35"/>
      <c r="Y155" s="35"/>
      <c r="Z155" s="35"/>
      <c r="AA155" s="35"/>
      <c r="AB155" s="35"/>
      <c r="AC155" s="35"/>
      <c r="AD155" s="35"/>
      <c r="AE155" s="35"/>
      <c r="AR155" s="239" t="s">
        <v>101</v>
      </c>
      <c r="AT155" s="239" t="s">
        <v>256</v>
      </c>
      <c r="AU155" s="239" t="s">
        <v>88</v>
      </c>
      <c r="AY155" s="14" t="s">
        <v>215</v>
      </c>
      <c r="BE155" s="240">
        <f>IF(N155="základní",J155,0)</f>
        <v>0</v>
      </c>
      <c r="BF155" s="240">
        <f>IF(N155="snížená",J155,0)</f>
        <v>0</v>
      </c>
      <c r="BG155" s="240">
        <f>IF(N155="zákl. přenesená",J155,0)</f>
        <v>0</v>
      </c>
      <c r="BH155" s="240">
        <f>IF(N155="sníž. přenesená",J155,0)</f>
        <v>0</v>
      </c>
      <c r="BI155" s="240">
        <f>IF(N155="nulová",J155,0)</f>
        <v>0</v>
      </c>
      <c r="BJ155" s="14" t="s">
        <v>86</v>
      </c>
      <c r="BK155" s="240">
        <f>ROUND(I155*H155,2)</f>
        <v>0</v>
      </c>
      <c r="BL155" s="14" t="s">
        <v>101</v>
      </c>
      <c r="BM155" s="239" t="s">
        <v>1270</v>
      </c>
    </row>
    <row r="156" s="2" customFormat="1" ht="16.5" customHeight="1">
      <c r="A156" s="35"/>
      <c r="B156" s="36"/>
      <c r="C156" s="226" t="s">
        <v>284</v>
      </c>
      <c r="D156" s="226" t="s">
        <v>218</v>
      </c>
      <c r="E156" s="227" t="s">
        <v>1271</v>
      </c>
      <c r="F156" s="228" t="s">
        <v>1272</v>
      </c>
      <c r="G156" s="229" t="s">
        <v>249</v>
      </c>
      <c r="H156" s="230">
        <v>107.785</v>
      </c>
      <c r="I156" s="231"/>
      <c r="J156" s="232">
        <f>ROUND(I156*H156,2)</f>
        <v>0</v>
      </c>
      <c r="K156" s="233"/>
      <c r="L156" s="234"/>
      <c r="M156" s="235" t="s">
        <v>1</v>
      </c>
      <c r="N156" s="236" t="s">
        <v>44</v>
      </c>
      <c r="O156" s="88"/>
      <c r="P156" s="237">
        <f>O156*H156</f>
        <v>0</v>
      </c>
      <c r="Q156" s="237">
        <v>1</v>
      </c>
      <c r="R156" s="237">
        <f>Q156*H156</f>
        <v>107.785</v>
      </c>
      <c r="S156" s="237">
        <v>0</v>
      </c>
      <c r="T156" s="238">
        <f>S156*H156</f>
        <v>0</v>
      </c>
      <c r="U156" s="35"/>
      <c r="V156" s="35"/>
      <c r="W156" s="35"/>
      <c r="X156" s="35"/>
      <c r="Y156" s="35"/>
      <c r="Z156" s="35"/>
      <c r="AA156" s="35"/>
      <c r="AB156" s="35"/>
      <c r="AC156" s="35"/>
      <c r="AD156" s="35"/>
      <c r="AE156" s="35"/>
      <c r="AR156" s="239" t="s">
        <v>222</v>
      </c>
      <c r="AT156" s="239" t="s">
        <v>218</v>
      </c>
      <c r="AU156" s="239" t="s">
        <v>88</v>
      </c>
      <c r="AY156" s="14" t="s">
        <v>215</v>
      </c>
      <c r="BE156" s="240">
        <f>IF(N156="základní",J156,0)</f>
        <v>0</v>
      </c>
      <c r="BF156" s="240">
        <f>IF(N156="snížená",J156,0)</f>
        <v>0</v>
      </c>
      <c r="BG156" s="240">
        <f>IF(N156="zákl. přenesená",J156,0)</f>
        <v>0</v>
      </c>
      <c r="BH156" s="240">
        <f>IF(N156="sníž. přenesená",J156,0)</f>
        <v>0</v>
      </c>
      <c r="BI156" s="240">
        <f>IF(N156="nulová",J156,0)</f>
        <v>0</v>
      </c>
      <c r="BJ156" s="14" t="s">
        <v>86</v>
      </c>
      <c r="BK156" s="240">
        <f>ROUND(I156*H156,2)</f>
        <v>0</v>
      </c>
      <c r="BL156" s="14" t="s">
        <v>101</v>
      </c>
      <c r="BM156" s="239" t="s">
        <v>1273</v>
      </c>
    </row>
    <row r="157" s="2" customFormat="1" ht="24.15" customHeight="1">
      <c r="A157" s="35"/>
      <c r="B157" s="36"/>
      <c r="C157" s="241" t="s">
        <v>289</v>
      </c>
      <c r="D157" s="241" t="s">
        <v>256</v>
      </c>
      <c r="E157" s="242" t="s">
        <v>1274</v>
      </c>
      <c r="F157" s="243" t="s">
        <v>1275</v>
      </c>
      <c r="G157" s="244" t="s">
        <v>259</v>
      </c>
      <c r="H157" s="245">
        <v>25.5</v>
      </c>
      <c r="I157" s="246"/>
      <c r="J157" s="247">
        <f>ROUND(I157*H157,2)</f>
        <v>0</v>
      </c>
      <c r="K157" s="248"/>
      <c r="L157" s="41"/>
      <c r="M157" s="249" t="s">
        <v>1</v>
      </c>
      <c r="N157" s="250" t="s">
        <v>44</v>
      </c>
      <c r="O157" s="88"/>
      <c r="P157" s="237">
        <f>O157*H157</f>
        <v>0</v>
      </c>
      <c r="Q157" s="237">
        <v>0</v>
      </c>
      <c r="R157" s="237">
        <f>Q157*H157</f>
        <v>0</v>
      </c>
      <c r="S157" s="237">
        <v>0</v>
      </c>
      <c r="T157" s="238">
        <f>S157*H157</f>
        <v>0</v>
      </c>
      <c r="U157" s="35"/>
      <c r="V157" s="35"/>
      <c r="W157" s="35"/>
      <c r="X157" s="35"/>
      <c r="Y157" s="35"/>
      <c r="Z157" s="35"/>
      <c r="AA157" s="35"/>
      <c r="AB157" s="35"/>
      <c r="AC157" s="35"/>
      <c r="AD157" s="35"/>
      <c r="AE157" s="35"/>
      <c r="AR157" s="239" t="s">
        <v>101</v>
      </c>
      <c r="AT157" s="239" t="s">
        <v>256</v>
      </c>
      <c r="AU157" s="239" t="s">
        <v>88</v>
      </c>
      <c r="AY157" s="14" t="s">
        <v>215</v>
      </c>
      <c r="BE157" s="240">
        <f>IF(N157="základní",J157,0)</f>
        <v>0</v>
      </c>
      <c r="BF157" s="240">
        <f>IF(N157="snížená",J157,0)</f>
        <v>0</v>
      </c>
      <c r="BG157" s="240">
        <f>IF(N157="zákl. přenesená",J157,0)</f>
        <v>0</v>
      </c>
      <c r="BH157" s="240">
        <f>IF(N157="sníž. přenesená",J157,0)</f>
        <v>0</v>
      </c>
      <c r="BI157" s="240">
        <f>IF(N157="nulová",J157,0)</f>
        <v>0</v>
      </c>
      <c r="BJ157" s="14" t="s">
        <v>86</v>
      </c>
      <c r="BK157" s="240">
        <f>ROUND(I157*H157,2)</f>
        <v>0</v>
      </c>
      <c r="BL157" s="14" t="s">
        <v>101</v>
      </c>
      <c r="BM157" s="239" t="s">
        <v>1276</v>
      </c>
    </row>
    <row r="158" s="2" customFormat="1" ht="24.15" customHeight="1">
      <c r="A158" s="35"/>
      <c r="B158" s="36"/>
      <c r="C158" s="241" t="s">
        <v>293</v>
      </c>
      <c r="D158" s="241" t="s">
        <v>256</v>
      </c>
      <c r="E158" s="242" t="s">
        <v>1277</v>
      </c>
      <c r="F158" s="243" t="s">
        <v>1278</v>
      </c>
      <c r="G158" s="244" t="s">
        <v>259</v>
      </c>
      <c r="H158" s="245">
        <v>25.5</v>
      </c>
      <c r="I158" s="246"/>
      <c r="J158" s="247">
        <f>ROUND(I158*H158,2)</f>
        <v>0</v>
      </c>
      <c r="K158" s="248"/>
      <c r="L158" s="41"/>
      <c r="M158" s="249" t="s">
        <v>1</v>
      </c>
      <c r="N158" s="250" t="s">
        <v>44</v>
      </c>
      <c r="O158" s="88"/>
      <c r="P158" s="237">
        <f>O158*H158</f>
        <v>0</v>
      </c>
      <c r="Q158" s="237">
        <v>0</v>
      </c>
      <c r="R158" s="237">
        <f>Q158*H158</f>
        <v>0</v>
      </c>
      <c r="S158" s="237">
        <v>0</v>
      </c>
      <c r="T158" s="238">
        <f>S158*H158</f>
        <v>0</v>
      </c>
      <c r="U158" s="35"/>
      <c r="V158" s="35"/>
      <c r="W158" s="35"/>
      <c r="X158" s="35"/>
      <c r="Y158" s="35"/>
      <c r="Z158" s="35"/>
      <c r="AA158" s="35"/>
      <c r="AB158" s="35"/>
      <c r="AC158" s="35"/>
      <c r="AD158" s="35"/>
      <c r="AE158" s="35"/>
      <c r="AR158" s="239" t="s">
        <v>101</v>
      </c>
      <c r="AT158" s="239" t="s">
        <v>256</v>
      </c>
      <c r="AU158" s="239" t="s">
        <v>88</v>
      </c>
      <c r="AY158" s="14" t="s">
        <v>215</v>
      </c>
      <c r="BE158" s="240">
        <f>IF(N158="základní",J158,0)</f>
        <v>0</v>
      </c>
      <c r="BF158" s="240">
        <f>IF(N158="snížená",J158,0)</f>
        <v>0</v>
      </c>
      <c r="BG158" s="240">
        <f>IF(N158="zákl. přenesená",J158,0)</f>
        <v>0</v>
      </c>
      <c r="BH158" s="240">
        <f>IF(N158="sníž. přenesená",J158,0)</f>
        <v>0</v>
      </c>
      <c r="BI158" s="240">
        <f>IF(N158="nulová",J158,0)</f>
        <v>0</v>
      </c>
      <c r="BJ158" s="14" t="s">
        <v>86</v>
      </c>
      <c r="BK158" s="240">
        <f>ROUND(I158*H158,2)</f>
        <v>0</v>
      </c>
      <c r="BL158" s="14" t="s">
        <v>101</v>
      </c>
      <c r="BM158" s="239" t="s">
        <v>1279</v>
      </c>
    </row>
    <row r="159" s="2" customFormat="1" ht="16.5" customHeight="1">
      <c r="A159" s="35"/>
      <c r="B159" s="36"/>
      <c r="C159" s="226" t="s">
        <v>7</v>
      </c>
      <c r="D159" s="226" t="s">
        <v>218</v>
      </c>
      <c r="E159" s="227" t="s">
        <v>1280</v>
      </c>
      <c r="F159" s="228" t="s">
        <v>1281</v>
      </c>
      <c r="G159" s="229" t="s">
        <v>652</v>
      </c>
      <c r="H159" s="230">
        <v>0.76500000000000001</v>
      </c>
      <c r="I159" s="231"/>
      <c r="J159" s="232">
        <f>ROUND(I159*H159,2)</f>
        <v>0</v>
      </c>
      <c r="K159" s="233"/>
      <c r="L159" s="234"/>
      <c r="M159" s="235" t="s">
        <v>1</v>
      </c>
      <c r="N159" s="236" t="s">
        <v>44</v>
      </c>
      <c r="O159" s="88"/>
      <c r="P159" s="237">
        <f>O159*H159</f>
        <v>0</v>
      </c>
      <c r="Q159" s="237">
        <v>0.001</v>
      </c>
      <c r="R159" s="237">
        <f>Q159*H159</f>
        <v>0.00076500000000000005</v>
      </c>
      <c r="S159" s="237">
        <v>0</v>
      </c>
      <c r="T159" s="238">
        <f>S159*H159</f>
        <v>0</v>
      </c>
      <c r="U159" s="35"/>
      <c r="V159" s="35"/>
      <c r="W159" s="35"/>
      <c r="X159" s="35"/>
      <c r="Y159" s="35"/>
      <c r="Z159" s="35"/>
      <c r="AA159" s="35"/>
      <c r="AB159" s="35"/>
      <c r="AC159" s="35"/>
      <c r="AD159" s="35"/>
      <c r="AE159" s="35"/>
      <c r="AR159" s="239" t="s">
        <v>222</v>
      </c>
      <c r="AT159" s="239" t="s">
        <v>218</v>
      </c>
      <c r="AU159" s="239" t="s">
        <v>88</v>
      </c>
      <c r="AY159" s="14" t="s">
        <v>215</v>
      </c>
      <c r="BE159" s="240">
        <f>IF(N159="základní",J159,0)</f>
        <v>0</v>
      </c>
      <c r="BF159" s="240">
        <f>IF(N159="snížená",J159,0)</f>
        <v>0</v>
      </c>
      <c r="BG159" s="240">
        <f>IF(N159="zákl. přenesená",J159,0)</f>
        <v>0</v>
      </c>
      <c r="BH159" s="240">
        <f>IF(N159="sníž. přenesená",J159,0)</f>
        <v>0</v>
      </c>
      <c r="BI159" s="240">
        <f>IF(N159="nulová",J159,0)</f>
        <v>0</v>
      </c>
      <c r="BJ159" s="14" t="s">
        <v>86</v>
      </c>
      <c r="BK159" s="240">
        <f>ROUND(I159*H159,2)</f>
        <v>0</v>
      </c>
      <c r="BL159" s="14" t="s">
        <v>101</v>
      </c>
      <c r="BM159" s="239" t="s">
        <v>1282</v>
      </c>
    </row>
    <row r="160" s="12" customFormat="1" ht="22.8" customHeight="1">
      <c r="A160" s="12"/>
      <c r="B160" s="210"/>
      <c r="C160" s="211"/>
      <c r="D160" s="212" t="s">
        <v>78</v>
      </c>
      <c r="E160" s="224" t="s">
        <v>88</v>
      </c>
      <c r="F160" s="224" t="s">
        <v>1283</v>
      </c>
      <c r="G160" s="211"/>
      <c r="H160" s="211"/>
      <c r="I160" s="214"/>
      <c r="J160" s="225">
        <f>BK160</f>
        <v>0</v>
      </c>
      <c r="K160" s="211"/>
      <c r="L160" s="216"/>
      <c r="M160" s="217"/>
      <c r="N160" s="218"/>
      <c r="O160" s="218"/>
      <c r="P160" s="219">
        <f>SUM(P161:P167)</f>
        <v>0</v>
      </c>
      <c r="Q160" s="218"/>
      <c r="R160" s="219">
        <f>SUM(R161:R167)</f>
        <v>15.235790119999997</v>
      </c>
      <c r="S160" s="218"/>
      <c r="T160" s="220">
        <f>SUM(T161:T167)</f>
        <v>0</v>
      </c>
      <c r="U160" s="12"/>
      <c r="V160" s="12"/>
      <c r="W160" s="12"/>
      <c r="X160" s="12"/>
      <c r="Y160" s="12"/>
      <c r="Z160" s="12"/>
      <c r="AA160" s="12"/>
      <c r="AB160" s="12"/>
      <c r="AC160" s="12"/>
      <c r="AD160" s="12"/>
      <c r="AE160" s="12"/>
      <c r="AR160" s="221" t="s">
        <v>86</v>
      </c>
      <c r="AT160" s="222" t="s">
        <v>78</v>
      </c>
      <c r="AU160" s="222" t="s">
        <v>86</v>
      </c>
      <c r="AY160" s="221" t="s">
        <v>215</v>
      </c>
      <c r="BK160" s="223">
        <f>SUM(BK161:BK167)</f>
        <v>0</v>
      </c>
    </row>
    <row r="161" s="2" customFormat="1" ht="24.15" customHeight="1">
      <c r="A161" s="35"/>
      <c r="B161" s="36"/>
      <c r="C161" s="241" t="s">
        <v>300</v>
      </c>
      <c r="D161" s="241" t="s">
        <v>256</v>
      </c>
      <c r="E161" s="242" t="s">
        <v>670</v>
      </c>
      <c r="F161" s="243" t="s">
        <v>671</v>
      </c>
      <c r="G161" s="244" t="s">
        <v>287</v>
      </c>
      <c r="H161" s="245">
        <v>0.66200000000000003</v>
      </c>
      <c r="I161" s="246"/>
      <c r="J161" s="247">
        <f>ROUND(I161*H161,2)</f>
        <v>0</v>
      </c>
      <c r="K161" s="248"/>
      <c r="L161" s="41"/>
      <c r="M161" s="249" t="s">
        <v>1</v>
      </c>
      <c r="N161" s="250" t="s">
        <v>44</v>
      </c>
      <c r="O161" s="88"/>
      <c r="P161" s="237">
        <f>O161*H161</f>
        <v>0</v>
      </c>
      <c r="Q161" s="237">
        <v>2.5505399999999998</v>
      </c>
      <c r="R161" s="237">
        <f>Q161*H161</f>
        <v>1.6884574800000001</v>
      </c>
      <c r="S161" s="237">
        <v>0</v>
      </c>
      <c r="T161" s="238">
        <f>S161*H161</f>
        <v>0</v>
      </c>
      <c r="U161" s="35"/>
      <c r="V161" s="35"/>
      <c r="W161" s="35"/>
      <c r="X161" s="35"/>
      <c r="Y161" s="35"/>
      <c r="Z161" s="35"/>
      <c r="AA161" s="35"/>
      <c r="AB161" s="35"/>
      <c r="AC161" s="35"/>
      <c r="AD161" s="35"/>
      <c r="AE161" s="35"/>
      <c r="AR161" s="239" t="s">
        <v>101</v>
      </c>
      <c r="AT161" s="239" t="s">
        <v>256</v>
      </c>
      <c r="AU161" s="239" t="s">
        <v>88</v>
      </c>
      <c r="AY161" s="14" t="s">
        <v>215</v>
      </c>
      <c r="BE161" s="240">
        <f>IF(N161="základní",J161,0)</f>
        <v>0</v>
      </c>
      <c r="BF161" s="240">
        <f>IF(N161="snížená",J161,0)</f>
        <v>0</v>
      </c>
      <c r="BG161" s="240">
        <f>IF(N161="zákl. přenesená",J161,0)</f>
        <v>0</v>
      </c>
      <c r="BH161" s="240">
        <f>IF(N161="sníž. přenesená",J161,0)</f>
        <v>0</v>
      </c>
      <c r="BI161" s="240">
        <f>IF(N161="nulová",J161,0)</f>
        <v>0</v>
      </c>
      <c r="BJ161" s="14" t="s">
        <v>86</v>
      </c>
      <c r="BK161" s="240">
        <f>ROUND(I161*H161,2)</f>
        <v>0</v>
      </c>
      <c r="BL161" s="14" t="s">
        <v>101</v>
      </c>
      <c r="BM161" s="239" t="s">
        <v>1284</v>
      </c>
    </row>
    <row r="162" s="2" customFormat="1" ht="24.15" customHeight="1">
      <c r="A162" s="35"/>
      <c r="B162" s="36"/>
      <c r="C162" s="241" t="s">
        <v>304</v>
      </c>
      <c r="D162" s="241" t="s">
        <v>256</v>
      </c>
      <c r="E162" s="242" t="s">
        <v>1098</v>
      </c>
      <c r="F162" s="243" t="s">
        <v>1099</v>
      </c>
      <c r="G162" s="244" t="s">
        <v>287</v>
      </c>
      <c r="H162" s="245">
        <v>0.66200000000000003</v>
      </c>
      <c r="I162" s="246"/>
      <c r="J162" s="247">
        <f>ROUND(I162*H162,2)</f>
        <v>0</v>
      </c>
      <c r="K162" s="248"/>
      <c r="L162" s="41"/>
      <c r="M162" s="249" t="s">
        <v>1</v>
      </c>
      <c r="N162" s="250" t="s">
        <v>44</v>
      </c>
      <c r="O162" s="88"/>
      <c r="P162" s="237">
        <f>O162*H162</f>
        <v>0</v>
      </c>
      <c r="Q162" s="237">
        <v>0.048579999999999998</v>
      </c>
      <c r="R162" s="237">
        <f>Q162*H162</f>
        <v>0.032159960000000001</v>
      </c>
      <c r="S162" s="237">
        <v>0</v>
      </c>
      <c r="T162" s="238">
        <f>S162*H162</f>
        <v>0</v>
      </c>
      <c r="U162" s="35"/>
      <c r="V162" s="35"/>
      <c r="W162" s="35"/>
      <c r="X162" s="35"/>
      <c r="Y162" s="35"/>
      <c r="Z162" s="35"/>
      <c r="AA162" s="35"/>
      <c r="AB162" s="35"/>
      <c r="AC162" s="35"/>
      <c r="AD162" s="35"/>
      <c r="AE162" s="35"/>
      <c r="AR162" s="239" t="s">
        <v>101</v>
      </c>
      <c r="AT162" s="239" t="s">
        <v>256</v>
      </c>
      <c r="AU162" s="239" t="s">
        <v>88</v>
      </c>
      <c r="AY162" s="14" t="s">
        <v>215</v>
      </c>
      <c r="BE162" s="240">
        <f>IF(N162="základní",J162,0)</f>
        <v>0</v>
      </c>
      <c r="BF162" s="240">
        <f>IF(N162="snížená",J162,0)</f>
        <v>0</v>
      </c>
      <c r="BG162" s="240">
        <f>IF(N162="zákl. přenesená",J162,0)</f>
        <v>0</v>
      </c>
      <c r="BH162" s="240">
        <f>IF(N162="sníž. přenesená",J162,0)</f>
        <v>0</v>
      </c>
      <c r="BI162" s="240">
        <f>IF(N162="nulová",J162,0)</f>
        <v>0</v>
      </c>
      <c r="BJ162" s="14" t="s">
        <v>86</v>
      </c>
      <c r="BK162" s="240">
        <f>ROUND(I162*H162,2)</f>
        <v>0</v>
      </c>
      <c r="BL162" s="14" t="s">
        <v>101</v>
      </c>
      <c r="BM162" s="239" t="s">
        <v>1285</v>
      </c>
    </row>
    <row r="163" s="2" customFormat="1" ht="24.15" customHeight="1">
      <c r="A163" s="35"/>
      <c r="B163" s="36"/>
      <c r="C163" s="241" t="s">
        <v>309</v>
      </c>
      <c r="D163" s="241" t="s">
        <v>256</v>
      </c>
      <c r="E163" s="242" t="s">
        <v>1286</v>
      </c>
      <c r="F163" s="243" t="s">
        <v>1287</v>
      </c>
      <c r="G163" s="244" t="s">
        <v>287</v>
      </c>
      <c r="H163" s="245">
        <v>5.1200000000000001</v>
      </c>
      <c r="I163" s="246"/>
      <c r="J163" s="247">
        <f>ROUND(I163*H163,2)</f>
        <v>0</v>
      </c>
      <c r="K163" s="248"/>
      <c r="L163" s="41"/>
      <c r="M163" s="249" t="s">
        <v>1</v>
      </c>
      <c r="N163" s="250" t="s">
        <v>44</v>
      </c>
      <c r="O163" s="88"/>
      <c r="P163" s="237">
        <f>O163*H163</f>
        <v>0</v>
      </c>
      <c r="Q163" s="237">
        <v>2.5505399999999998</v>
      </c>
      <c r="R163" s="237">
        <f>Q163*H163</f>
        <v>13.058764799999999</v>
      </c>
      <c r="S163" s="237">
        <v>0</v>
      </c>
      <c r="T163" s="238">
        <f>S163*H163</f>
        <v>0</v>
      </c>
      <c r="U163" s="35"/>
      <c r="V163" s="35"/>
      <c r="W163" s="35"/>
      <c r="X163" s="35"/>
      <c r="Y163" s="35"/>
      <c r="Z163" s="35"/>
      <c r="AA163" s="35"/>
      <c r="AB163" s="35"/>
      <c r="AC163" s="35"/>
      <c r="AD163" s="35"/>
      <c r="AE163" s="35"/>
      <c r="AR163" s="239" t="s">
        <v>101</v>
      </c>
      <c r="AT163" s="239" t="s">
        <v>256</v>
      </c>
      <c r="AU163" s="239" t="s">
        <v>88</v>
      </c>
      <c r="AY163" s="14" t="s">
        <v>215</v>
      </c>
      <c r="BE163" s="240">
        <f>IF(N163="základní",J163,0)</f>
        <v>0</v>
      </c>
      <c r="BF163" s="240">
        <f>IF(N163="snížená",J163,0)</f>
        <v>0</v>
      </c>
      <c r="BG163" s="240">
        <f>IF(N163="zákl. přenesená",J163,0)</f>
        <v>0</v>
      </c>
      <c r="BH163" s="240">
        <f>IF(N163="sníž. přenesená",J163,0)</f>
        <v>0</v>
      </c>
      <c r="BI163" s="240">
        <f>IF(N163="nulová",J163,0)</f>
        <v>0</v>
      </c>
      <c r="BJ163" s="14" t="s">
        <v>86</v>
      </c>
      <c r="BK163" s="240">
        <f>ROUND(I163*H163,2)</f>
        <v>0</v>
      </c>
      <c r="BL163" s="14" t="s">
        <v>101</v>
      </c>
      <c r="BM163" s="239" t="s">
        <v>1288</v>
      </c>
    </row>
    <row r="164" s="2" customFormat="1" ht="37.8" customHeight="1">
      <c r="A164" s="35"/>
      <c r="B164" s="36"/>
      <c r="C164" s="241" t="s">
        <v>1289</v>
      </c>
      <c r="D164" s="241" t="s">
        <v>256</v>
      </c>
      <c r="E164" s="242" t="s">
        <v>1290</v>
      </c>
      <c r="F164" s="243" t="s">
        <v>1291</v>
      </c>
      <c r="G164" s="244" t="s">
        <v>287</v>
      </c>
      <c r="H164" s="245">
        <v>5.1200000000000001</v>
      </c>
      <c r="I164" s="246"/>
      <c r="J164" s="247">
        <f>ROUND(I164*H164,2)</f>
        <v>0</v>
      </c>
      <c r="K164" s="248"/>
      <c r="L164" s="41"/>
      <c r="M164" s="249" t="s">
        <v>1</v>
      </c>
      <c r="N164" s="250" t="s">
        <v>44</v>
      </c>
      <c r="O164" s="88"/>
      <c r="P164" s="237">
        <f>O164*H164</f>
        <v>0</v>
      </c>
      <c r="Q164" s="237">
        <v>0</v>
      </c>
      <c r="R164" s="237">
        <f>Q164*H164</f>
        <v>0</v>
      </c>
      <c r="S164" s="237">
        <v>0</v>
      </c>
      <c r="T164" s="238">
        <f>S164*H164</f>
        <v>0</v>
      </c>
      <c r="U164" s="35"/>
      <c r="V164" s="35"/>
      <c r="W164" s="35"/>
      <c r="X164" s="35"/>
      <c r="Y164" s="35"/>
      <c r="Z164" s="35"/>
      <c r="AA164" s="35"/>
      <c r="AB164" s="35"/>
      <c r="AC164" s="35"/>
      <c r="AD164" s="35"/>
      <c r="AE164" s="35"/>
      <c r="AR164" s="239" t="s">
        <v>101</v>
      </c>
      <c r="AT164" s="239" t="s">
        <v>256</v>
      </c>
      <c r="AU164" s="239" t="s">
        <v>88</v>
      </c>
      <c r="AY164" s="14" t="s">
        <v>215</v>
      </c>
      <c r="BE164" s="240">
        <f>IF(N164="základní",J164,0)</f>
        <v>0</v>
      </c>
      <c r="BF164" s="240">
        <f>IF(N164="snížená",J164,0)</f>
        <v>0</v>
      </c>
      <c r="BG164" s="240">
        <f>IF(N164="zákl. přenesená",J164,0)</f>
        <v>0</v>
      </c>
      <c r="BH164" s="240">
        <f>IF(N164="sníž. přenesená",J164,0)</f>
        <v>0</v>
      </c>
      <c r="BI164" s="240">
        <f>IF(N164="nulová",J164,0)</f>
        <v>0</v>
      </c>
      <c r="BJ164" s="14" t="s">
        <v>86</v>
      </c>
      <c r="BK164" s="240">
        <f>ROUND(I164*H164,2)</f>
        <v>0</v>
      </c>
      <c r="BL164" s="14" t="s">
        <v>101</v>
      </c>
      <c r="BM164" s="239" t="s">
        <v>1292</v>
      </c>
    </row>
    <row r="165" s="2" customFormat="1" ht="16.5" customHeight="1">
      <c r="A165" s="35"/>
      <c r="B165" s="36"/>
      <c r="C165" s="241" t="s">
        <v>313</v>
      </c>
      <c r="D165" s="241" t="s">
        <v>256</v>
      </c>
      <c r="E165" s="242" t="s">
        <v>1101</v>
      </c>
      <c r="F165" s="243" t="s">
        <v>1102</v>
      </c>
      <c r="G165" s="244" t="s">
        <v>259</v>
      </c>
      <c r="H165" s="245">
        <v>13.731</v>
      </c>
      <c r="I165" s="246"/>
      <c r="J165" s="247">
        <f>ROUND(I165*H165,2)</f>
        <v>0</v>
      </c>
      <c r="K165" s="248"/>
      <c r="L165" s="41"/>
      <c r="M165" s="249" t="s">
        <v>1</v>
      </c>
      <c r="N165" s="250" t="s">
        <v>44</v>
      </c>
      <c r="O165" s="88"/>
      <c r="P165" s="237">
        <f>O165*H165</f>
        <v>0</v>
      </c>
      <c r="Q165" s="237">
        <v>0.0014400000000000001</v>
      </c>
      <c r="R165" s="237">
        <f>Q165*H165</f>
        <v>0.019772640000000001</v>
      </c>
      <c r="S165" s="237">
        <v>0</v>
      </c>
      <c r="T165" s="238">
        <f>S165*H165</f>
        <v>0</v>
      </c>
      <c r="U165" s="35"/>
      <c r="V165" s="35"/>
      <c r="W165" s="35"/>
      <c r="X165" s="35"/>
      <c r="Y165" s="35"/>
      <c r="Z165" s="35"/>
      <c r="AA165" s="35"/>
      <c r="AB165" s="35"/>
      <c r="AC165" s="35"/>
      <c r="AD165" s="35"/>
      <c r="AE165" s="35"/>
      <c r="AR165" s="239" t="s">
        <v>101</v>
      </c>
      <c r="AT165" s="239" t="s">
        <v>256</v>
      </c>
      <c r="AU165" s="239" t="s">
        <v>88</v>
      </c>
      <c r="AY165" s="14" t="s">
        <v>215</v>
      </c>
      <c r="BE165" s="240">
        <f>IF(N165="základní",J165,0)</f>
        <v>0</v>
      </c>
      <c r="BF165" s="240">
        <f>IF(N165="snížená",J165,0)</f>
        <v>0</v>
      </c>
      <c r="BG165" s="240">
        <f>IF(N165="zákl. přenesená",J165,0)</f>
        <v>0</v>
      </c>
      <c r="BH165" s="240">
        <f>IF(N165="sníž. přenesená",J165,0)</f>
        <v>0</v>
      </c>
      <c r="BI165" s="240">
        <f>IF(N165="nulová",J165,0)</f>
        <v>0</v>
      </c>
      <c r="BJ165" s="14" t="s">
        <v>86</v>
      </c>
      <c r="BK165" s="240">
        <f>ROUND(I165*H165,2)</f>
        <v>0</v>
      </c>
      <c r="BL165" s="14" t="s">
        <v>101</v>
      </c>
      <c r="BM165" s="239" t="s">
        <v>1293</v>
      </c>
    </row>
    <row r="166" s="2" customFormat="1" ht="16.5" customHeight="1">
      <c r="A166" s="35"/>
      <c r="B166" s="36"/>
      <c r="C166" s="241" t="s">
        <v>317</v>
      </c>
      <c r="D166" s="241" t="s">
        <v>256</v>
      </c>
      <c r="E166" s="242" t="s">
        <v>1104</v>
      </c>
      <c r="F166" s="243" t="s">
        <v>1105</v>
      </c>
      <c r="G166" s="244" t="s">
        <v>259</v>
      </c>
      <c r="H166" s="245">
        <v>13.731</v>
      </c>
      <c r="I166" s="246"/>
      <c r="J166" s="247">
        <f>ROUND(I166*H166,2)</f>
        <v>0</v>
      </c>
      <c r="K166" s="248"/>
      <c r="L166" s="41"/>
      <c r="M166" s="249" t="s">
        <v>1</v>
      </c>
      <c r="N166" s="250" t="s">
        <v>44</v>
      </c>
      <c r="O166" s="88"/>
      <c r="P166" s="237">
        <f>O166*H166</f>
        <v>0</v>
      </c>
      <c r="Q166" s="237">
        <v>4.0000000000000003E-05</v>
      </c>
      <c r="R166" s="237">
        <f>Q166*H166</f>
        <v>0.00054923999999999999</v>
      </c>
      <c r="S166" s="237">
        <v>0</v>
      </c>
      <c r="T166" s="238">
        <f>S166*H166</f>
        <v>0</v>
      </c>
      <c r="U166" s="35"/>
      <c r="V166" s="35"/>
      <c r="W166" s="35"/>
      <c r="X166" s="35"/>
      <c r="Y166" s="35"/>
      <c r="Z166" s="35"/>
      <c r="AA166" s="35"/>
      <c r="AB166" s="35"/>
      <c r="AC166" s="35"/>
      <c r="AD166" s="35"/>
      <c r="AE166" s="35"/>
      <c r="AR166" s="239" t="s">
        <v>101</v>
      </c>
      <c r="AT166" s="239" t="s">
        <v>256</v>
      </c>
      <c r="AU166" s="239" t="s">
        <v>88</v>
      </c>
      <c r="AY166" s="14" t="s">
        <v>215</v>
      </c>
      <c r="BE166" s="240">
        <f>IF(N166="základní",J166,0)</f>
        <v>0</v>
      </c>
      <c r="BF166" s="240">
        <f>IF(N166="snížená",J166,0)</f>
        <v>0</v>
      </c>
      <c r="BG166" s="240">
        <f>IF(N166="zákl. přenesená",J166,0)</f>
        <v>0</v>
      </c>
      <c r="BH166" s="240">
        <f>IF(N166="sníž. přenesená",J166,0)</f>
        <v>0</v>
      </c>
      <c r="BI166" s="240">
        <f>IF(N166="nulová",J166,0)</f>
        <v>0</v>
      </c>
      <c r="BJ166" s="14" t="s">
        <v>86</v>
      </c>
      <c r="BK166" s="240">
        <f>ROUND(I166*H166,2)</f>
        <v>0</v>
      </c>
      <c r="BL166" s="14" t="s">
        <v>101</v>
      </c>
      <c r="BM166" s="239" t="s">
        <v>1294</v>
      </c>
    </row>
    <row r="167" s="2" customFormat="1" ht="24.15" customHeight="1">
      <c r="A167" s="35"/>
      <c r="B167" s="36"/>
      <c r="C167" s="241" t="s">
        <v>321</v>
      </c>
      <c r="D167" s="241" t="s">
        <v>256</v>
      </c>
      <c r="E167" s="242" t="s">
        <v>1107</v>
      </c>
      <c r="F167" s="243" t="s">
        <v>1108</v>
      </c>
      <c r="G167" s="244" t="s">
        <v>249</v>
      </c>
      <c r="H167" s="245">
        <v>0.41999999999999998</v>
      </c>
      <c r="I167" s="246"/>
      <c r="J167" s="247">
        <f>ROUND(I167*H167,2)</f>
        <v>0</v>
      </c>
      <c r="K167" s="248"/>
      <c r="L167" s="41"/>
      <c r="M167" s="249" t="s">
        <v>1</v>
      </c>
      <c r="N167" s="250" t="s">
        <v>44</v>
      </c>
      <c r="O167" s="88"/>
      <c r="P167" s="237">
        <f>O167*H167</f>
        <v>0</v>
      </c>
      <c r="Q167" s="237">
        <v>1.0383</v>
      </c>
      <c r="R167" s="237">
        <f>Q167*H167</f>
        <v>0.43608599999999997</v>
      </c>
      <c r="S167" s="237">
        <v>0</v>
      </c>
      <c r="T167" s="238">
        <f>S167*H167</f>
        <v>0</v>
      </c>
      <c r="U167" s="35"/>
      <c r="V167" s="35"/>
      <c r="W167" s="35"/>
      <c r="X167" s="35"/>
      <c r="Y167" s="35"/>
      <c r="Z167" s="35"/>
      <c r="AA167" s="35"/>
      <c r="AB167" s="35"/>
      <c r="AC167" s="35"/>
      <c r="AD167" s="35"/>
      <c r="AE167" s="35"/>
      <c r="AR167" s="239" t="s">
        <v>101</v>
      </c>
      <c r="AT167" s="239" t="s">
        <v>256</v>
      </c>
      <c r="AU167" s="239" t="s">
        <v>88</v>
      </c>
      <c r="AY167" s="14" t="s">
        <v>215</v>
      </c>
      <c r="BE167" s="240">
        <f>IF(N167="základní",J167,0)</f>
        <v>0</v>
      </c>
      <c r="BF167" s="240">
        <f>IF(N167="snížená",J167,0)</f>
        <v>0</v>
      </c>
      <c r="BG167" s="240">
        <f>IF(N167="zákl. přenesená",J167,0)</f>
        <v>0</v>
      </c>
      <c r="BH167" s="240">
        <f>IF(N167="sníž. přenesená",J167,0)</f>
        <v>0</v>
      </c>
      <c r="BI167" s="240">
        <f>IF(N167="nulová",J167,0)</f>
        <v>0</v>
      </c>
      <c r="BJ167" s="14" t="s">
        <v>86</v>
      </c>
      <c r="BK167" s="240">
        <f>ROUND(I167*H167,2)</f>
        <v>0</v>
      </c>
      <c r="BL167" s="14" t="s">
        <v>101</v>
      </c>
      <c r="BM167" s="239" t="s">
        <v>1295</v>
      </c>
    </row>
    <row r="168" s="12" customFormat="1" ht="22.8" customHeight="1">
      <c r="A168" s="12"/>
      <c r="B168" s="210"/>
      <c r="C168" s="211"/>
      <c r="D168" s="212" t="s">
        <v>78</v>
      </c>
      <c r="E168" s="224" t="s">
        <v>96</v>
      </c>
      <c r="F168" s="224" t="s">
        <v>1296</v>
      </c>
      <c r="G168" s="211"/>
      <c r="H168" s="211"/>
      <c r="I168" s="214"/>
      <c r="J168" s="225">
        <f>BK168</f>
        <v>0</v>
      </c>
      <c r="K168" s="211"/>
      <c r="L168" s="216"/>
      <c r="M168" s="217"/>
      <c r="N168" s="218"/>
      <c r="O168" s="218"/>
      <c r="P168" s="219">
        <f>SUM(P169:P178)</f>
        <v>0</v>
      </c>
      <c r="Q168" s="218"/>
      <c r="R168" s="219">
        <f>SUM(R169:R178)</f>
        <v>11.060424580000001</v>
      </c>
      <c r="S168" s="218"/>
      <c r="T168" s="220">
        <f>SUM(T169:T178)</f>
        <v>0</v>
      </c>
      <c r="U168" s="12"/>
      <c r="V168" s="12"/>
      <c r="W168" s="12"/>
      <c r="X168" s="12"/>
      <c r="Y168" s="12"/>
      <c r="Z168" s="12"/>
      <c r="AA168" s="12"/>
      <c r="AB168" s="12"/>
      <c r="AC168" s="12"/>
      <c r="AD168" s="12"/>
      <c r="AE168" s="12"/>
      <c r="AR168" s="221" t="s">
        <v>86</v>
      </c>
      <c r="AT168" s="222" t="s">
        <v>78</v>
      </c>
      <c r="AU168" s="222" t="s">
        <v>86</v>
      </c>
      <c r="AY168" s="221" t="s">
        <v>215</v>
      </c>
      <c r="BK168" s="223">
        <f>SUM(BK169:BK178)</f>
        <v>0</v>
      </c>
    </row>
    <row r="169" s="2" customFormat="1" ht="16.5" customHeight="1">
      <c r="A169" s="35"/>
      <c r="B169" s="36"/>
      <c r="C169" s="241" t="s">
        <v>325</v>
      </c>
      <c r="D169" s="241" t="s">
        <v>256</v>
      </c>
      <c r="E169" s="242" t="s">
        <v>1297</v>
      </c>
      <c r="F169" s="243" t="s">
        <v>1298</v>
      </c>
      <c r="G169" s="244" t="s">
        <v>287</v>
      </c>
      <c r="H169" s="245">
        <v>0.35199999999999998</v>
      </c>
      <c r="I169" s="246"/>
      <c r="J169" s="247">
        <f>ROUND(I169*H169,2)</f>
        <v>0</v>
      </c>
      <c r="K169" s="248"/>
      <c r="L169" s="41"/>
      <c r="M169" s="249" t="s">
        <v>1</v>
      </c>
      <c r="N169" s="250" t="s">
        <v>44</v>
      </c>
      <c r="O169" s="88"/>
      <c r="P169" s="237">
        <f>O169*H169</f>
        <v>0</v>
      </c>
      <c r="Q169" s="237">
        <v>2.5021499999999999</v>
      </c>
      <c r="R169" s="237">
        <f>Q169*H169</f>
        <v>0.8807567999999999</v>
      </c>
      <c r="S169" s="237">
        <v>0</v>
      </c>
      <c r="T169" s="238">
        <f>S169*H169</f>
        <v>0</v>
      </c>
      <c r="U169" s="35"/>
      <c r="V169" s="35"/>
      <c r="W169" s="35"/>
      <c r="X169" s="35"/>
      <c r="Y169" s="35"/>
      <c r="Z169" s="35"/>
      <c r="AA169" s="35"/>
      <c r="AB169" s="35"/>
      <c r="AC169" s="35"/>
      <c r="AD169" s="35"/>
      <c r="AE169" s="35"/>
      <c r="AR169" s="239" t="s">
        <v>101</v>
      </c>
      <c r="AT169" s="239" t="s">
        <v>256</v>
      </c>
      <c r="AU169" s="239" t="s">
        <v>88</v>
      </c>
      <c r="AY169" s="14" t="s">
        <v>215</v>
      </c>
      <c r="BE169" s="240">
        <f>IF(N169="základní",J169,0)</f>
        <v>0</v>
      </c>
      <c r="BF169" s="240">
        <f>IF(N169="snížená",J169,0)</f>
        <v>0</v>
      </c>
      <c r="BG169" s="240">
        <f>IF(N169="zákl. přenesená",J169,0)</f>
        <v>0</v>
      </c>
      <c r="BH169" s="240">
        <f>IF(N169="sníž. přenesená",J169,0)</f>
        <v>0</v>
      </c>
      <c r="BI169" s="240">
        <f>IF(N169="nulová",J169,0)</f>
        <v>0</v>
      </c>
      <c r="BJ169" s="14" t="s">
        <v>86</v>
      </c>
      <c r="BK169" s="240">
        <f>ROUND(I169*H169,2)</f>
        <v>0</v>
      </c>
      <c r="BL169" s="14" t="s">
        <v>101</v>
      </c>
      <c r="BM169" s="239" t="s">
        <v>1299</v>
      </c>
    </row>
    <row r="170" s="2" customFormat="1" ht="24.15" customHeight="1">
      <c r="A170" s="35"/>
      <c r="B170" s="36"/>
      <c r="C170" s="241" t="s">
        <v>1300</v>
      </c>
      <c r="D170" s="241" t="s">
        <v>256</v>
      </c>
      <c r="E170" s="242" t="s">
        <v>1301</v>
      </c>
      <c r="F170" s="243" t="s">
        <v>1302</v>
      </c>
      <c r="G170" s="244" t="s">
        <v>287</v>
      </c>
      <c r="H170" s="245">
        <v>0.35199999999999998</v>
      </c>
      <c r="I170" s="246"/>
      <c r="J170" s="247">
        <f>ROUND(I170*H170,2)</f>
        <v>0</v>
      </c>
      <c r="K170" s="248"/>
      <c r="L170" s="41"/>
      <c r="M170" s="249" t="s">
        <v>1</v>
      </c>
      <c r="N170" s="250" t="s">
        <v>44</v>
      </c>
      <c r="O170" s="88"/>
      <c r="P170" s="237">
        <f>O170*H170</f>
        <v>0</v>
      </c>
      <c r="Q170" s="237">
        <v>0.048579999999999998</v>
      </c>
      <c r="R170" s="237">
        <f>Q170*H170</f>
        <v>0.01710016</v>
      </c>
      <c r="S170" s="237">
        <v>0</v>
      </c>
      <c r="T170" s="238">
        <f>S170*H170</f>
        <v>0</v>
      </c>
      <c r="U170" s="35"/>
      <c r="V170" s="35"/>
      <c r="W170" s="35"/>
      <c r="X170" s="35"/>
      <c r="Y170" s="35"/>
      <c r="Z170" s="35"/>
      <c r="AA170" s="35"/>
      <c r="AB170" s="35"/>
      <c r="AC170" s="35"/>
      <c r="AD170" s="35"/>
      <c r="AE170" s="35"/>
      <c r="AR170" s="239" t="s">
        <v>101</v>
      </c>
      <c r="AT170" s="239" t="s">
        <v>256</v>
      </c>
      <c r="AU170" s="239" t="s">
        <v>88</v>
      </c>
      <c r="AY170" s="14" t="s">
        <v>215</v>
      </c>
      <c r="BE170" s="240">
        <f>IF(N170="základní",J170,0)</f>
        <v>0</v>
      </c>
      <c r="BF170" s="240">
        <f>IF(N170="snížená",J170,0)</f>
        <v>0</v>
      </c>
      <c r="BG170" s="240">
        <f>IF(N170="zákl. přenesená",J170,0)</f>
        <v>0</v>
      </c>
      <c r="BH170" s="240">
        <f>IF(N170="sníž. přenesená",J170,0)</f>
        <v>0</v>
      </c>
      <c r="BI170" s="240">
        <f>IF(N170="nulová",J170,0)</f>
        <v>0</v>
      </c>
      <c r="BJ170" s="14" t="s">
        <v>86</v>
      </c>
      <c r="BK170" s="240">
        <f>ROUND(I170*H170,2)</f>
        <v>0</v>
      </c>
      <c r="BL170" s="14" t="s">
        <v>101</v>
      </c>
      <c r="BM170" s="239" t="s">
        <v>1303</v>
      </c>
    </row>
    <row r="171" s="2" customFormat="1" ht="16.5" customHeight="1">
      <c r="A171" s="35"/>
      <c r="B171" s="36"/>
      <c r="C171" s="241" t="s">
        <v>329</v>
      </c>
      <c r="D171" s="241" t="s">
        <v>256</v>
      </c>
      <c r="E171" s="242" t="s">
        <v>1304</v>
      </c>
      <c r="F171" s="243" t="s">
        <v>1305</v>
      </c>
      <c r="G171" s="244" t="s">
        <v>259</v>
      </c>
      <c r="H171" s="245">
        <v>2.4399999999999999</v>
      </c>
      <c r="I171" s="246"/>
      <c r="J171" s="247">
        <f>ROUND(I171*H171,2)</f>
        <v>0</v>
      </c>
      <c r="K171" s="248"/>
      <c r="L171" s="41"/>
      <c r="M171" s="249" t="s">
        <v>1</v>
      </c>
      <c r="N171" s="250" t="s">
        <v>44</v>
      </c>
      <c r="O171" s="88"/>
      <c r="P171" s="237">
        <f>O171*H171</f>
        <v>0</v>
      </c>
      <c r="Q171" s="237">
        <v>0.041739999999999999</v>
      </c>
      <c r="R171" s="237">
        <f>Q171*H171</f>
        <v>0.10184559999999999</v>
      </c>
      <c r="S171" s="237">
        <v>0</v>
      </c>
      <c r="T171" s="238">
        <f>S171*H171</f>
        <v>0</v>
      </c>
      <c r="U171" s="35"/>
      <c r="V171" s="35"/>
      <c r="W171" s="35"/>
      <c r="X171" s="35"/>
      <c r="Y171" s="35"/>
      <c r="Z171" s="35"/>
      <c r="AA171" s="35"/>
      <c r="AB171" s="35"/>
      <c r="AC171" s="35"/>
      <c r="AD171" s="35"/>
      <c r="AE171" s="35"/>
      <c r="AR171" s="239" t="s">
        <v>101</v>
      </c>
      <c r="AT171" s="239" t="s">
        <v>256</v>
      </c>
      <c r="AU171" s="239" t="s">
        <v>88</v>
      </c>
      <c r="AY171" s="14" t="s">
        <v>215</v>
      </c>
      <c r="BE171" s="240">
        <f>IF(N171="základní",J171,0)</f>
        <v>0</v>
      </c>
      <c r="BF171" s="240">
        <f>IF(N171="snížená",J171,0)</f>
        <v>0</v>
      </c>
      <c r="BG171" s="240">
        <f>IF(N171="zákl. přenesená",J171,0)</f>
        <v>0</v>
      </c>
      <c r="BH171" s="240">
        <f>IF(N171="sníž. přenesená",J171,0)</f>
        <v>0</v>
      </c>
      <c r="BI171" s="240">
        <f>IF(N171="nulová",J171,0)</f>
        <v>0</v>
      </c>
      <c r="BJ171" s="14" t="s">
        <v>86</v>
      </c>
      <c r="BK171" s="240">
        <f>ROUND(I171*H171,2)</f>
        <v>0</v>
      </c>
      <c r="BL171" s="14" t="s">
        <v>101</v>
      </c>
      <c r="BM171" s="239" t="s">
        <v>1306</v>
      </c>
    </row>
    <row r="172" s="2" customFormat="1" ht="16.5" customHeight="1">
      <c r="A172" s="35"/>
      <c r="B172" s="36"/>
      <c r="C172" s="241" t="s">
        <v>333</v>
      </c>
      <c r="D172" s="241" t="s">
        <v>256</v>
      </c>
      <c r="E172" s="242" t="s">
        <v>1307</v>
      </c>
      <c r="F172" s="243" t="s">
        <v>1308</v>
      </c>
      <c r="G172" s="244" t="s">
        <v>259</v>
      </c>
      <c r="H172" s="245">
        <v>2.4399999999999999</v>
      </c>
      <c r="I172" s="246"/>
      <c r="J172" s="247">
        <f>ROUND(I172*H172,2)</f>
        <v>0</v>
      </c>
      <c r="K172" s="248"/>
      <c r="L172" s="41"/>
      <c r="M172" s="249" t="s">
        <v>1</v>
      </c>
      <c r="N172" s="250" t="s">
        <v>44</v>
      </c>
      <c r="O172" s="88"/>
      <c r="P172" s="237">
        <f>O172*H172</f>
        <v>0</v>
      </c>
      <c r="Q172" s="237">
        <v>2.0000000000000002E-05</v>
      </c>
      <c r="R172" s="237">
        <f>Q172*H172</f>
        <v>4.88E-05</v>
      </c>
      <c r="S172" s="237">
        <v>0</v>
      </c>
      <c r="T172" s="238">
        <f>S172*H172</f>
        <v>0</v>
      </c>
      <c r="U172" s="35"/>
      <c r="V172" s="35"/>
      <c r="W172" s="35"/>
      <c r="X172" s="35"/>
      <c r="Y172" s="35"/>
      <c r="Z172" s="35"/>
      <c r="AA172" s="35"/>
      <c r="AB172" s="35"/>
      <c r="AC172" s="35"/>
      <c r="AD172" s="35"/>
      <c r="AE172" s="35"/>
      <c r="AR172" s="239" t="s">
        <v>101</v>
      </c>
      <c r="AT172" s="239" t="s">
        <v>256</v>
      </c>
      <c r="AU172" s="239" t="s">
        <v>88</v>
      </c>
      <c r="AY172" s="14" t="s">
        <v>215</v>
      </c>
      <c r="BE172" s="240">
        <f>IF(N172="základní",J172,0)</f>
        <v>0</v>
      </c>
      <c r="BF172" s="240">
        <f>IF(N172="snížená",J172,0)</f>
        <v>0</v>
      </c>
      <c r="BG172" s="240">
        <f>IF(N172="zákl. přenesená",J172,0)</f>
        <v>0</v>
      </c>
      <c r="BH172" s="240">
        <f>IF(N172="sníž. přenesená",J172,0)</f>
        <v>0</v>
      </c>
      <c r="BI172" s="240">
        <f>IF(N172="nulová",J172,0)</f>
        <v>0</v>
      </c>
      <c r="BJ172" s="14" t="s">
        <v>86</v>
      </c>
      <c r="BK172" s="240">
        <f>ROUND(I172*H172,2)</f>
        <v>0</v>
      </c>
      <c r="BL172" s="14" t="s">
        <v>101</v>
      </c>
      <c r="BM172" s="239" t="s">
        <v>1309</v>
      </c>
    </row>
    <row r="173" s="2" customFormat="1" ht="16.5" customHeight="1">
      <c r="A173" s="35"/>
      <c r="B173" s="36"/>
      <c r="C173" s="241" t="s">
        <v>338</v>
      </c>
      <c r="D173" s="241" t="s">
        <v>256</v>
      </c>
      <c r="E173" s="242" t="s">
        <v>1310</v>
      </c>
      <c r="F173" s="243" t="s">
        <v>1311</v>
      </c>
      <c r="G173" s="244" t="s">
        <v>249</v>
      </c>
      <c r="H173" s="245">
        <v>0.20999999999999999</v>
      </c>
      <c r="I173" s="246"/>
      <c r="J173" s="247">
        <f>ROUND(I173*H173,2)</f>
        <v>0</v>
      </c>
      <c r="K173" s="248"/>
      <c r="L173" s="41"/>
      <c r="M173" s="249" t="s">
        <v>1</v>
      </c>
      <c r="N173" s="250" t="s">
        <v>44</v>
      </c>
      <c r="O173" s="88"/>
      <c r="P173" s="237">
        <f>O173*H173</f>
        <v>0</v>
      </c>
      <c r="Q173" s="237">
        <v>1.04877</v>
      </c>
      <c r="R173" s="237">
        <f>Q173*H173</f>
        <v>0.22024169999999999</v>
      </c>
      <c r="S173" s="237">
        <v>0</v>
      </c>
      <c r="T173" s="238">
        <f>S173*H173</f>
        <v>0</v>
      </c>
      <c r="U173" s="35"/>
      <c r="V173" s="35"/>
      <c r="W173" s="35"/>
      <c r="X173" s="35"/>
      <c r="Y173" s="35"/>
      <c r="Z173" s="35"/>
      <c r="AA173" s="35"/>
      <c r="AB173" s="35"/>
      <c r="AC173" s="35"/>
      <c r="AD173" s="35"/>
      <c r="AE173" s="35"/>
      <c r="AR173" s="239" t="s">
        <v>101</v>
      </c>
      <c r="AT173" s="239" t="s">
        <v>256</v>
      </c>
      <c r="AU173" s="239" t="s">
        <v>88</v>
      </c>
      <c r="AY173" s="14" t="s">
        <v>215</v>
      </c>
      <c r="BE173" s="240">
        <f>IF(N173="základní",J173,0)</f>
        <v>0</v>
      </c>
      <c r="BF173" s="240">
        <f>IF(N173="snížená",J173,0)</f>
        <v>0</v>
      </c>
      <c r="BG173" s="240">
        <f>IF(N173="zákl. přenesená",J173,0)</f>
        <v>0</v>
      </c>
      <c r="BH173" s="240">
        <f>IF(N173="sníž. přenesená",J173,0)</f>
        <v>0</v>
      </c>
      <c r="BI173" s="240">
        <f>IF(N173="nulová",J173,0)</f>
        <v>0</v>
      </c>
      <c r="BJ173" s="14" t="s">
        <v>86</v>
      </c>
      <c r="BK173" s="240">
        <f>ROUND(I173*H173,2)</f>
        <v>0</v>
      </c>
      <c r="BL173" s="14" t="s">
        <v>101</v>
      </c>
      <c r="BM173" s="239" t="s">
        <v>1312</v>
      </c>
    </row>
    <row r="174" s="2" customFormat="1" ht="16.5" customHeight="1">
      <c r="A174" s="35"/>
      <c r="B174" s="36"/>
      <c r="C174" s="241" t="s">
        <v>342</v>
      </c>
      <c r="D174" s="241" t="s">
        <v>256</v>
      </c>
      <c r="E174" s="242" t="s">
        <v>1313</v>
      </c>
      <c r="F174" s="243" t="s">
        <v>1314</v>
      </c>
      <c r="G174" s="244" t="s">
        <v>287</v>
      </c>
      <c r="H174" s="245">
        <v>3.7480000000000002</v>
      </c>
      <c r="I174" s="246"/>
      <c r="J174" s="247">
        <f>ROUND(I174*H174,2)</f>
        <v>0</v>
      </c>
      <c r="K174" s="248"/>
      <c r="L174" s="41"/>
      <c r="M174" s="249" t="s">
        <v>1</v>
      </c>
      <c r="N174" s="250" t="s">
        <v>44</v>
      </c>
      <c r="O174" s="88"/>
      <c r="P174" s="237">
        <f>O174*H174</f>
        <v>0</v>
      </c>
      <c r="Q174" s="237">
        <v>2.5020899999999999</v>
      </c>
      <c r="R174" s="237">
        <f>Q174*H174</f>
        <v>9.3778333200000006</v>
      </c>
      <c r="S174" s="237">
        <v>0</v>
      </c>
      <c r="T174" s="238">
        <f>S174*H174</f>
        <v>0</v>
      </c>
      <c r="U174" s="35"/>
      <c r="V174" s="35"/>
      <c r="W174" s="35"/>
      <c r="X174" s="35"/>
      <c r="Y174" s="35"/>
      <c r="Z174" s="35"/>
      <c r="AA174" s="35"/>
      <c r="AB174" s="35"/>
      <c r="AC174" s="35"/>
      <c r="AD174" s="35"/>
      <c r="AE174" s="35"/>
      <c r="AR174" s="239" t="s">
        <v>101</v>
      </c>
      <c r="AT174" s="239" t="s">
        <v>256</v>
      </c>
      <c r="AU174" s="239" t="s">
        <v>88</v>
      </c>
      <c r="AY174" s="14" t="s">
        <v>215</v>
      </c>
      <c r="BE174" s="240">
        <f>IF(N174="základní",J174,0)</f>
        <v>0</v>
      </c>
      <c r="BF174" s="240">
        <f>IF(N174="snížená",J174,0)</f>
        <v>0</v>
      </c>
      <c r="BG174" s="240">
        <f>IF(N174="zákl. přenesená",J174,0)</f>
        <v>0</v>
      </c>
      <c r="BH174" s="240">
        <f>IF(N174="sníž. přenesená",J174,0)</f>
        <v>0</v>
      </c>
      <c r="BI174" s="240">
        <f>IF(N174="nulová",J174,0)</f>
        <v>0</v>
      </c>
      <c r="BJ174" s="14" t="s">
        <v>86</v>
      </c>
      <c r="BK174" s="240">
        <f>ROUND(I174*H174,2)</f>
        <v>0</v>
      </c>
      <c r="BL174" s="14" t="s">
        <v>101</v>
      </c>
      <c r="BM174" s="239" t="s">
        <v>1315</v>
      </c>
    </row>
    <row r="175" s="2" customFormat="1" ht="24.15" customHeight="1">
      <c r="A175" s="35"/>
      <c r="B175" s="36"/>
      <c r="C175" s="241" t="s">
        <v>1316</v>
      </c>
      <c r="D175" s="241" t="s">
        <v>256</v>
      </c>
      <c r="E175" s="242" t="s">
        <v>1317</v>
      </c>
      <c r="F175" s="243" t="s">
        <v>1318</v>
      </c>
      <c r="G175" s="244" t="s">
        <v>287</v>
      </c>
      <c r="H175" s="245">
        <v>3.7480000000000002</v>
      </c>
      <c r="I175" s="246"/>
      <c r="J175" s="247">
        <f>ROUND(I175*H175,2)</f>
        <v>0</v>
      </c>
      <c r="K175" s="248"/>
      <c r="L175" s="41"/>
      <c r="M175" s="249" t="s">
        <v>1</v>
      </c>
      <c r="N175" s="250" t="s">
        <v>44</v>
      </c>
      <c r="O175" s="88"/>
      <c r="P175" s="237">
        <f>O175*H175</f>
        <v>0</v>
      </c>
      <c r="Q175" s="237">
        <v>0</v>
      </c>
      <c r="R175" s="237">
        <f>Q175*H175</f>
        <v>0</v>
      </c>
      <c r="S175" s="237">
        <v>0</v>
      </c>
      <c r="T175" s="238">
        <f>S175*H175</f>
        <v>0</v>
      </c>
      <c r="U175" s="35"/>
      <c r="V175" s="35"/>
      <c r="W175" s="35"/>
      <c r="X175" s="35"/>
      <c r="Y175" s="35"/>
      <c r="Z175" s="35"/>
      <c r="AA175" s="35"/>
      <c r="AB175" s="35"/>
      <c r="AC175" s="35"/>
      <c r="AD175" s="35"/>
      <c r="AE175" s="35"/>
      <c r="AR175" s="239" t="s">
        <v>101</v>
      </c>
      <c r="AT175" s="239" t="s">
        <v>256</v>
      </c>
      <c r="AU175" s="239" t="s">
        <v>88</v>
      </c>
      <c r="AY175" s="14" t="s">
        <v>215</v>
      </c>
      <c r="BE175" s="240">
        <f>IF(N175="základní",J175,0)</f>
        <v>0</v>
      </c>
      <c r="BF175" s="240">
        <f>IF(N175="snížená",J175,0)</f>
        <v>0</v>
      </c>
      <c r="BG175" s="240">
        <f>IF(N175="zákl. přenesená",J175,0)</f>
        <v>0</v>
      </c>
      <c r="BH175" s="240">
        <f>IF(N175="sníž. přenesená",J175,0)</f>
        <v>0</v>
      </c>
      <c r="BI175" s="240">
        <f>IF(N175="nulová",J175,0)</f>
        <v>0</v>
      </c>
      <c r="BJ175" s="14" t="s">
        <v>86</v>
      </c>
      <c r="BK175" s="240">
        <f>ROUND(I175*H175,2)</f>
        <v>0</v>
      </c>
      <c r="BL175" s="14" t="s">
        <v>101</v>
      </c>
      <c r="BM175" s="239" t="s">
        <v>1319</v>
      </c>
    </row>
    <row r="176" s="2" customFormat="1" ht="24.15" customHeight="1">
      <c r="A176" s="35"/>
      <c r="B176" s="36"/>
      <c r="C176" s="241" t="s">
        <v>346</v>
      </c>
      <c r="D176" s="241" t="s">
        <v>256</v>
      </c>
      <c r="E176" s="242" t="s">
        <v>1320</v>
      </c>
      <c r="F176" s="243" t="s">
        <v>1321</v>
      </c>
      <c r="G176" s="244" t="s">
        <v>259</v>
      </c>
      <c r="H176" s="245">
        <v>14.220000000000001</v>
      </c>
      <c r="I176" s="246"/>
      <c r="J176" s="247">
        <f>ROUND(I176*H176,2)</f>
        <v>0</v>
      </c>
      <c r="K176" s="248"/>
      <c r="L176" s="41"/>
      <c r="M176" s="249" t="s">
        <v>1</v>
      </c>
      <c r="N176" s="250" t="s">
        <v>44</v>
      </c>
      <c r="O176" s="88"/>
      <c r="P176" s="237">
        <f>O176*H176</f>
        <v>0</v>
      </c>
      <c r="Q176" s="237">
        <v>0.00182</v>
      </c>
      <c r="R176" s="237">
        <f>Q176*H176</f>
        <v>0.025880400000000001</v>
      </c>
      <c r="S176" s="237">
        <v>0</v>
      </c>
      <c r="T176" s="238">
        <f>S176*H176</f>
        <v>0</v>
      </c>
      <c r="U176" s="35"/>
      <c r="V176" s="35"/>
      <c r="W176" s="35"/>
      <c r="X176" s="35"/>
      <c r="Y176" s="35"/>
      <c r="Z176" s="35"/>
      <c r="AA176" s="35"/>
      <c r="AB176" s="35"/>
      <c r="AC176" s="35"/>
      <c r="AD176" s="35"/>
      <c r="AE176" s="35"/>
      <c r="AR176" s="239" t="s">
        <v>101</v>
      </c>
      <c r="AT176" s="239" t="s">
        <v>256</v>
      </c>
      <c r="AU176" s="239" t="s">
        <v>88</v>
      </c>
      <c r="AY176" s="14" t="s">
        <v>215</v>
      </c>
      <c r="BE176" s="240">
        <f>IF(N176="základní",J176,0)</f>
        <v>0</v>
      </c>
      <c r="BF176" s="240">
        <f>IF(N176="snížená",J176,0)</f>
        <v>0</v>
      </c>
      <c r="BG176" s="240">
        <f>IF(N176="zákl. přenesená",J176,0)</f>
        <v>0</v>
      </c>
      <c r="BH176" s="240">
        <f>IF(N176="sníž. přenesená",J176,0)</f>
        <v>0</v>
      </c>
      <c r="BI176" s="240">
        <f>IF(N176="nulová",J176,0)</f>
        <v>0</v>
      </c>
      <c r="BJ176" s="14" t="s">
        <v>86</v>
      </c>
      <c r="BK176" s="240">
        <f>ROUND(I176*H176,2)</f>
        <v>0</v>
      </c>
      <c r="BL176" s="14" t="s">
        <v>101</v>
      </c>
      <c r="BM176" s="239" t="s">
        <v>1322</v>
      </c>
    </row>
    <row r="177" s="2" customFormat="1" ht="24.15" customHeight="1">
      <c r="A177" s="35"/>
      <c r="B177" s="36"/>
      <c r="C177" s="241" t="s">
        <v>350</v>
      </c>
      <c r="D177" s="241" t="s">
        <v>256</v>
      </c>
      <c r="E177" s="242" t="s">
        <v>1323</v>
      </c>
      <c r="F177" s="243" t="s">
        <v>1324</v>
      </c>
      <c r="G177" s="244" t="s">
        <v>259</v>
      </c>
      <c r="H177" s="245">
        <v>14.220000000000001</v>
      </c>
      <c r="I177" s="246"/>
      <c r="J177" s="247">
        <f>ROUND(I177*H177,2)</f>
        <v>0</v>
      </c>
      <c r="K177" s="248"/>
      <c r="L177" s="41"/>
      <c r="M177" s="249" t="s">
        <v>1</v>
      </c>
      <c r="N177" s="250" t="s">
        <v>44</v>
      </c>
      <c r="O177" s="88"/>
      <c r="P177" s="237">
        <f>O177*H177</f>
        <v>0</v>
      </c>
      <c r="Q177" s="237">
        <v>4.0000000000000003E-05</v>
      </c>
      <c r="R177" s="237">
        <f>Q177*H177</f>
        <v>0.00056880000000000006</v>
      </c>
      <c r="S177" s="237">
        <v>0</v>
      </c>
      <c r="T177" s="238">
        <f>S177*H177</f>
        <v>0</v>
      </c>
      <c r="U177" s="35"/>
      <c r="V177" s="35"/>
      <c r="W177" s="35"/>
      <c r="X177" s="35"/>
      <c r="Y177" s="35"/>
      <c r="Z177" s="35"/>
      <c r="AA177" s="35"/>
      <c r="AB177" s="35"/>
      <c r="AC177" s="35"/>
      <c r="AD177" s="35"/>
      <c r="AE177" s="35"/>
      <c r="AR177" s="239" t="s">
        <v>101</v>
      </c>
      <c r="AT177" s="239" t="s">
        <v>256</v>
      </c>
      <c r="AU177" s="239" t="s">
        <v>88</v>
      </c>
      <c r="AY177" s="14" t="s">
        <v>215</v>
      </c>
      <c r="BE177" s="240">
        <f>IF(N177="základní",J177,0)</f>
        <v>0</v>
      </c>
      <c r="BF177" s="240">
        <f>IF(N177="snížená",J177,0)</f>
        <v>0</v>
      </c>
      <c r="BG177" s="240">
        <f>IF(N177="zákl. přenesená",J177,0)</f>
        <v>0</v>
      </c>
      <c r="BH177" s="240">
        <f>IF(N177="sníž. přenesená",J177,0)</f>
        <v>0</v>
      </c>
      <c r="BI177" s="240">
        <f>IF(N177="nulová",J177,0)</f>
        <v>0</v>
      </c>
      <c r="BJ177" s="14" t="s">
        <v>86</v>
      </c>
      <c r="BK177" s="240">
        <f>ROUND(I177*H177,2)</f>
        <v>0</v>
      </c>
      <c r="BL177" s="14" t="s">
        <v>101</v>
      </c>
      <c r="BM177" s="239" t="s">
        <v>1325</v>
      </c>
    </row>
    <row r="178" s="2" customFormat="1" ht="16.5" customHeight="1">
      <c r="A178" s="35"/>
      <c r="B178" s="36"/>
      <c r="C178" s="241" t="s">
        <v>354</v>
      </c>
      <c r="D178" s="241" t="s">
        <v>256</v>
      </c>
      <c r="E178" s="242" t="s">
        <v>1326</v>
      </c>
      <c r="F178" s="243" t="s">
        <v>1327</v>
      </c>
      <c r="G178" s="244" t="s">
        <v>249</v>
      </c>
      <c r="H178" s="245">
        <v>0.41999999999999998</v>
      </c>
      <c r="I178" s="246"/>
      <c r="J178" s="247">
        <f>ROUND(I178*H178,2)</f>
        <v>0</v>
      </c>
      <c r="K178" s="248"/>
      <c r="L178" s="41"/>
      <c r="M178" s="249" t="s">
        <v>1</v>
      </c>
      <c r="N178" s="250" t="s">
        <v>44</v>
      </c>
      <c r="O178" s="88"/>
      <c r="P178" s="237">
        <f>O178*H178</f>
        <v>0</v>
      </c>
      <c r="Q178" s="237">
        <v>1.0384500000000001</v>
      </c>
      <c r="R178" s="237">
        <f>Q178*H178</f>
        <v>0.43614900000000001</v>
      </c>
      <c r="S178" s="237">
        <v>0</v>
      </c>
      <c r="T178" s="238">
        <f>S178*H178</f>
        <v>0</v>
      </c>
      <c r="U178" s="35"/>
      <c r="V178" s="35"/>
      <c r="W178" s="35"/>
      <c r="X178" s="35"/>
      <c r="Y178" s="35"/>
      <c r="Z178" s="35"/>
      <c r="AA178" s="35"/>
      <c r="AB178" s="35"/>
      <c r="AC178" s="35"/>
      <c r="AD178" s="35"/>
      <c r="AE178" s="35"/>
      <c r="AR178" s="239" t="s">
        <v>101</v>
      </c>
      <c r="AT178" s="239" t="s">
        <v>256</v>
      </c>
      <c r="AU178" s="239" t="s">
        <v>88</v>
      </c>
      <c r="AY178" s="14" t="s">
        <v>215</v>
      </c>
      <c r="BE178" s="240">
        <f>IF(N178="základní",J178,0)</f>
        <v>0</v>
      </c>
      <c r="BF178" s="240">
        <f>IF(N178="snížená",J178,0)</f>
        <v>0</v>
      </c>
      <c r="BG178" s="240">
        <f>IF(N178="zákl. přenesená",J178,0)</f>
        <v>0</v>
      </c>
      <c r="BH178" s="240">
        <f>IF(N178="sníž. přenesená",J178,0)</f>
        <v>0</v>
      </c>
      <c r="BI178" s="240">
        <f>IF(N178="nulová",J178,0)</f>
        <v>0</v>
      </c>
      <c r="BJ178" s="14" t="s">
        <v>86</v>
      </c>
      <c r="BK178" s="240">
        <f>ROUND(I178*H178,2)</f>
        <v>0</v>
      </c>
      <c r="BL178" s="14" t="s">
        <v>101</v>
      </c>
      <c r="BM178" s="239" t="s">
        <v>1328</v>
      </c>
    </row>
    <row r="179" s="12" customFormat="1" ht="22.8" customHeight="1">
      <c r="A179" s="12"/>
      <c r="B179" s="210"/>
      <c r="C179" s="211"/>
      <c r="D179" s="212" t="s">
        <v>78</v>
      </c>
      <c r="E179" s="224" t="s">
        <v>101</v>
      </c>
      <c r="F179" s="224" t="s">
        <v>1110</v>
      </c>
      <c r="G179" s="211"/>
      <c r="H179" s="211"/>
      <c r="I179" s="214"/>
      <c r="J179" s="225">
        <f>BK179</f>
        <v>0</v>
      </c>
      <c r="K179" s="211"/>
      <c r="L179" s="216"/>
      <c r="M179" s="217"/>
      <c r="N179" s="218"/>
      <c r="O179" s="218"/>
      <c r="P179" s="219">
        <f>SUM(P180:P192)</f>
        <v>0</v>
      </c>
      <c r="Q179" s="218"/>
      <c r="R179" s="219">
        <f>SUM(R180:R192)</f>
        <v>30.660886080000001</v>
      </c>
      <c r="S179" s="218"/>
      <c r="T179" s="220">
        <f>SUM(T180:T192)</f>
        <v>0</v>
      </c>
      <c r="U179" s="12"/>
      <c r="V179" s="12"/>
      <c r="W179" s="12"/>
      <c r="X179" s="12"/>
      <c r="Y179" s="12"/>
      <c r="Z179" s="12"/>
      <c r="AA179" s="12"/>
      <c r="AB179" s="12"/>
      <c r="AC179" s="12"/>
      <c r="AD179" s="12"/>
      <c r="AE179" s="12"/>
      <c r="AR179" s="221" t="s">
        <v>86</v>
      </c>
      <c r="AT179" s="222" t="s">
        <v>78</v>
      </c>
      <c r="AU179" s="222" t="s">
        <v>86</v>
      </c>
      <c r="AY179" s="221" t="s">
        <v>215</v>
      </c>
      <c r="BK179" s="223">
        <f>SUM(BK180:BK192)</f>
        <v>0</v>
      </c>
    </row>
    <row r="180" s="2" customFormat="1" ht="24.15" customHeight="1">
      <c r="A180" s="35"/>
      <c r="B180" s="36"/>
      <c r="C180" s="241" t="s">
        <v>358</v>
      </c>
      <c r="D180" s="241" t="s">
        <v>256</v>
      </c>
      <c r="E180" s="242" t="s">
        <v>1329</v>
      </c>
      <c r="F180" s="243" t="s">
        <v>1330</v>
      </c>
      <c r="G180" s="244" t="s">
        <v>652</v>
      </c>
      <c r="H180" s="245">
        <v>29.460999999999999</v>
      </c>
      <c r="I180" s="246"/>
      <c r="J180" s="247">
        <f>ROUND(I180*H180,2)</f>
        <v>0</v>
      </c>
      <c r="K180" s="248"/>
      <c r="L180" s="41"/>
      <c r="M180" s="249" t="s">
        <v>1</v>
      </c>
      <c r="N180" s="250" t="s">
        <v>44</v>
      </c>
      <c r="O180" s="88"/>
      <c r="P180" s="237">
        <f>O180*H180</f>
        <v>0</v>
      </c>
      <c r="Q180" s="237">
        <v>0</v>
      </c>
      <c r="R180" s="237">
        <f>Q180*H180</f>
        <v>0</v>
      </c>
      <c r="S180" s="237">
        <v>0</v>
      </c>
      <c r="T180" s="238">
        <f>S180*H180</f>
        <v>0</v>
      </c>
      <c r="U180" s="35"/>
      <c r="V180" s="35"/>
      <c r="W180" s="35"/>
      <c r="X180" s="35"/>
      <c r="Y180" s="35"/>
      <c r="Z180" s="35"/>
      <c r="AA180" s="35"/>
      <c r="AB180" s="35"/>
      <c r="AC180" s="35"/>
      <c r="AD180" s="35"/>
      <c r="AE180" s="35"/>
      <c r="AR180" s="239" t="s">
        <v>101</v>
      </c>
      <c r="AT180" s="239" t="s">
        <v>256</v>
      </c>
      <c r="AU180" s="239" t="s">
        <v>88</v>
      </c>
      <c r="AY180" s="14" t="s">
        <v>215</v>
      </c>
      <c r="BE180" s="240">
        <f>IF(N180="základní",J180,0)</f>
        <v>0</v>
      </c>
      <c r="BF180" s="240">
        <f>IF(N180="snížená",J180,0)</f>
        <v>0</v>
      </c>
      <c r="BG180" s="240">
        <f>IF(N180="zákl. přenesená",J180,0)</f>
        <v>0</v>
      </c>
      <c r="BH180" s="240">
        <f>IF(N180="sníž. přenesená",J180,0)</f>
        <v>0</v>
      </c>
      <c r="BI180" s="240">
        <f>IF(N180="nulová",J180,0)</f>
        <v>0</v>
      </c>
      <c r="BJ180" s="14" t="s">
        <v>86</v>
      </c>
      <c r="BK180" s="240">
        <f>ROUND(I180*H180,2)</f>
        <v>0</v>
      </c>
      <c r="BL180" s="14" t="s">
        <v>101</v>
      </c>
      <c r="BM180" s="239" t="s">
        <v>1331</v>
      </c>
    </row>
    <row r="181" s="2" customFormat="1" ht="24.15" customHeight="1">
      <c r="A181" s="35"/>
      <c r="B181" s="36"/>
      <c r="C181" s="241" t="s">
        <v>362</v>
      </c>
      <c r="D181" s="241" t="s">
        <v>256</v>
      </c>
      <c r="E181" s="242" t="s">
        <v>1332</v>
      </c>
      <c r="F181" s="243" t="s">
        <v>1333</v>
      </c>
      <c r="G181" s="244" t="s">
        <v>652</v>
      </c>
      <c r="H181" s="245">
        <v>29.460999999999999</v>
      </c>
      <c r="I181" s="246"/>
      <c r="J181" s="247">
        <f>ROUND(I181*H181,2)</f>
        <v>0</v>
      </c>
      <c r="K181" s="248"/>
      <c r="L181" s="41"/>
      <c r="M181" s="249" t="s">
        <v>1</v>
      </c>
      <c r="N181" s="250" t="s">
        <v>44</v>
      </c>
      <c r="O181" s="88"/>
      <c r="P181" s="237">
        <f>O181*H181</f>
        <v>0</v>
      </c>
      <c r="Q181" s="237">
        <v>0</v>
      </c>
      <c r="R181" s="237">
        <f>Q181*H181</f>
        <v>0</v>
      </c>
      <c r="S181" s="237">
        <v>0</v>
      </c>
      <c r="T181" s="238">
        <f>S181*H181</f>
        <v>0</v>
      </c>
      <c r="U181" s="35"/>
      <c r="V181" s="35"/>
      <c r="W181" s="35"/>
      <c r="X181" s="35"/>
      <c r="Y181" s="35"/>
      <c r="Z181" s="35"/>
      <c r="AA181" s="35"/>
      <c r="AB181" s="35"/>
      <c r="AC181" s="35"/>
      <c r="AD181" s="35"/>
      <c r="AE181" s="35"/>
      <c r="AR181" s="239" t="s">
        <v>101</v>
      </c>
      <c r="AT181" s="239" t="s">
        <v>256</v>
      </c>
      <c r="AU181" s="239" t="s">
        <v>88</v>
      </c>
      <c r="AY181" s="14" t="s">
        <v>215</v>
      </c>
      <c r="BE181" s="240">
        <f>IF(N181="základní",J181,0)</f>
        <v>0</v>
      </c>
      <c r="BF181" s="240">
        <f>IF(N181="snížená",J181,0)</f>
        <v>0</v>
      </c>
      <c r="BG181" s="240">
        <f>IF(N181="zákl. přenesená",J181,0)</f>
        <v>0</v>
      </c>
      <c r="BH181" s="240">
        <f>IF(N181="sníž. přenesená",J181,0)</f>
        <v>0</v>
      </c>
      <c r="BI181" s="240">
        <f>IF(N181="nulová",J181,0)</f>
        <v>0</v>
      </c>
      <c r="BJ181" s="14" t="s">
        <v>86</v>
      </c>
      <c r="BK181" s="240">
        <f>ROUND(I181*H181,2)</f>
        <v>0</v>
      </c>
      <c r="BL181" s="14" t="s">
        <v>101</v>
      </c>
      <c r="BM181" s="239" t="s">
        <v>1334</v>
      </c>
    </row>
    <row r="182" s="2" customFormat="1" ht="24.15" customHeight="1">
      <c r="A182" s="35"/>
      <c r="B182" s="36"/>
      <c r="C182" s="226" t="s">
        <v>366</v>
      </c>
      <c r="D182" s="226" t="s">
        <v>218</v>
      </c>
      <c r="E182" s="227" t="s">
        <v>1335</v>
      </c>
      <c r="F182" s="228" t="s">
        <v>1336</v>
      </c>
      <c r="G182" s="229" t="s">
        <v>249</v>
      </c>
      <c r="H182" s="230">
        <v>0.027</v>
      </c>
      <c r="I182" s="231"/>
      <c r="J182" s="232">
        <f>ROUND(I182*H182,2)</f>
        <v>0</v>
      </c>
      <c r="K182" s="233"/>
      <c r="L182" s="234"/>
      <c r="M182" s="235" t="s">
        <v>1</v>
      </c>
      <c r="N182" s="236" t="s">
        <v>44</v>
      </c>
      <c r="O182" s="88"/>
      <c r="P182" s="237">
        <f>O182*H182</f>
        <v>0</v>
      </c>
      <c r="Q182" s="237">
        <v>1</v>
      </c>
      <c r="R182" s="237">
        <f>Q182*H182</f>
        <v>0.027</v>
      </c>
      <c r="S182" s="237">
        <v>0</v>
      </c>
      <c r="T182" s="238">
        <f>S182*H182</f>
        <v>0</v>
      </c>
      <c r="U182" s="35"/>
      <c r="V182" s="35"/>
      <c r="W182" s="35"/>
      <c r="X182" s="35"/>
      <c r="Y182" s="35"/>
      <c r="Z182" s="35"/>
      <c r="AA182" s="35"/>
      <c r="AB182" s="35"/>
      <c r="AC182" s="35"/>
      <c r="AD182" s="35"/>
      <c r="AE182" s="35"/>
      <c r="AR182" s="239" t="s">
        <v>222</v>
      </c>
      <c r="AT182" s="239" t="s">
        <v>218</v>
      </c>
      <c r="AU182" s="239" t="s">
        <v>88</v>
      </c>
      <c r="AY182" s="14" t="s">
        <v>215</v>
      </c>
      <c r="BE182" s="240">
        <f>IF(N182="základní",J182,0)</f>
        <v>0</v>
      </c>
      <c r="BF182" s="240">
        <f>IF(N182="snížená",J182,0)</f>
        <v>0</v>
      </c>
      <c r="BG182" s="240">
        <f>IF(N182="zákl. přenesená",J182,0)</f>
        <v>0</v>
      </c>
      <c r="BH182" s="240">
        <f>IF(N182="sníž. přenesená",J182,0)</f>
        <v>0</v>
      </c>
      <c r="BI182" s="240">
        <f>IF(N182="nulová",J182,0)</f>
        <v>0</v>
      </c>
      <c r="BJ182" s="14" t="s">
        <v>86</v>
      </c>
      <c r="BK182" s="240">
        <f>ROUND(I182*H182,2)</f>
        <v>0</v>
      </c>
      <c r="BL182" s="14" t="s">
        <v>101</v>
      </c>
      <c r="BM182" s="239" t="s">
        <v>1337</v>
      </c>
    </row>
    <row r="183" s="2" customFormat="1" ht="21.75" customHeight="1">
      <c r="A183" s="35"/>
      <c r="B183" s="36"/>
      <c r="C183" s="226" t="s">
        <v>370</v>
      </c>
      <c r="D183" s="226" t="s">
        <v>218</v>
      </c>
      <c r="E183" s="227" t="s">
        <v>1338</v>
      </c>
      <c r="F183" s="228" t="s">
        <v>1339</v>
      </c>
      <c r="G183" s="229" t="s">
        <v>249</v>
      </c>
      <c r="H183" s="230">
        <v>0.001</v>
      </c>
      <c r="I183" s="231"/>
      <c r="J183" s="232">
        <f>ROUND(I183*H183,2)</f>
        <v>0</v>
      </c>
      <c r="K183" s="233"/>
      <c r="L183" s="234"/>
      <c r="M183" s="235" t="s">
        <v>1</v>
      </c>
      <c r="N183" s="236" t="s">
        <v>44</v>
      </c>
      <c r="O183" s="88"/>
      <c r="P183" s="237">
        <f>O183*H183</f>
        <v>0</v>
      </c>
      <c r="Q183" s="237">
        <v>1</v>
      </c>
      <c r="R183" s="237">
        <f>Q183*H183</f>
        <v>0.001</v>
      </c>
      <c r="S183" s="237">
        <v>0</v>
      </c>
      <c r="T183" s="238">
        <f>S183*H183</f>
        <v>0</v>
      </c>
      <c r="U183" s="35"/>
      <c r="V183" s="35"/>
      <c r="W183" s="35"/>
      <c r="X183" s="35"/>
      <c r="Y183" s="35"/>
      <c r="Z183" s="35"/>
      <c r="AA183" s="35"/>
      <c r="AB183" s="35"/>
      <c r="AC183" s="35"/>
      <c r="AD183" s="35"/>
      <c r="AE183" s="35"/>
      <c r="AR183" s="239" t="s">
        <v>222</v>
      </c>
      <c r="AT183" s="239" t="s">
        <v>218</v>
      </c>
      <c r="AU183" s="239" t="s">
        <v>88</v>
      </c>
      <c r="AY183" s="14" t="s">
        <v>215</v>
      </c>
      <c r="BE183" s="240">
        <f>IF(N183="základní",J183,0)</f>
        <v>0</v>
      </c>
      <c r="BF183" s="240">
        <f>IF(N183="snížená",J183,0)</f>
        <v>0</v>
      </c>
      <c r="BG183" s="240">
        <f>IF(N183="zákl. přenesená",J183,0)</f>
        <v>0</v>
      </c>
      <c r="BH183" s="240">
        <f>IF(N183="sníž. přenesená",J183,0)</f>
        <v>0</v>
      </c>
      <c r="BI183" s="240">
        <f>IF(N183="nulová",J183,0)</f>
        <v>0</v>
      </c>
      <c r="BJ183" s="14" t="s">
        <v>86</v>
      </c>
      <c r="BK183" s="240">
        <f>ROUND(I183*H183,2)</f>
        <v>0</v>
      </c>
      <c r="BL183" s="14" t="s">
        <v>101</v>
      </c>
      <c r="BM183" s="239" t="s">
        <v>1340</v>
      </c>
    </row>
    <row r="184" s="2" customFormat="1" ht="24.15" customHeight="1">
      <c r="A184" s="35"/>
      <c r="B184" s="36"/>
      <c r="C184" s="241" t="s">
        <v>374</v>
      </c>
      <c r="D184" s="241" t="s">
        <v>256</v>
      </c>
      <c r="E184" s="242" t="s">
        <v>1111</v>
      </c>
      <c r="F184" s="243" t="s">
        <v>1112</v>
      </c>
      <c r="G184" s="244" t="s">
        <v>259</v>
      </c>
      <c r="H184" s="245">
        <v>19.646000000000001</v>
      </c>
      <c r="I184" s="246"/>
      <c r="J184" s="247">
        <f>ROUND(I184*H184,2)</f>
        <v>0</v>
      </c>
      <c r="K184" s="248"/>
      <c r="L184" s="41"/>
      <c r="M184" s="249" t="s">
        <v>1</v>
      </c>
      <c r="N184" s="250" t="s">
        <v>44</v>
      </c>
      <c r="O184" s="88"/>
      <c r="P184" s="237">
        <f>O184*H184</f>
        <v>0</v>
      </c>
      <c r="Q184" s="237">
        <v>0.22797999999999999</v>
      </c>
      <c r="R184" s="237">
        <f>Q184*H184</f>
        <v>4.47889508</v>
      </c>
      <c r="S184" s="237">
        <v>0</v>
      </c>
      <c r="T184" s="238">
        <f>S184*H184</f>
        <v>0</v>
      </c>
      <c r="U184" s="35"/>
      <c r="V184" s="35"/>
      <c r="W184" s="35"/>
      <c r="X184" s="35"/>
      <c r="Y184" s="35"/>
      <c r="Z184" s="35"/>
      <c r="AA184" s="35"/>
      <c r="AB184" s="35"/>
      <c r="AC184" s="35"/>
      <c r="AD184" s="35"/>
      <c r="AE184" s="35"/>
      <c r="AR184" s="239" t="s">
        <v>101</v>
      </c>
      <c r="AT184" s="239" t="s">
        <v>256</v>
      </c>
      <c r="AU184" s="239" t="s">
        <v>88</v>
      </c>
      <c r="AY184" s="14" t="s">
        <v>215</v>
      </c>
      <c r="BE184" s="240">
        <f>IF(N184="základní",J184,0)</f>
        <v>0</v>
      </c>
      <c r="BF184" s="240">
        <f>IF(N184="snížená",J184,0)</f>
        <v>0</v>
      </c>
      <c r="BG184" s="240">
        <f>IF(N184="zákl. přenesená",J184,0)</f>
        <v>0</v>
      </c>
      <c r="BH184" s="240">
        <f>IF(N184="sníž. přenesená",J184,0)</f>
        <v>0</v>
      </c>
      <c r="BI184" s="240">
        <f>IF(N184="nulová",J184,0)</f>
        <v>0</v>
      </c>
      <c r="BJ184" s="14" t="s">
        <v>86</v>
      </c>
      <c r="BK184" s="240">
        <f>ROUND(I184*H184,2)</f>
        <v>0</v>
      </c>
      <c r="BL184" s="14" t="s">
        <v>101</v>
      </c>
      <c r="BM184" s="239" t="s">
        <v>1341</v>
      </c>
    </row>
    <row r="185" s="2" customFormat="1" ht="24.15" customHeight="1">
      <c r="A185" s="35"/>
      <c r="B185" s="36"/>
      <c r="C185" s="241" t="s">
        <v>378</v>
      </c>
      <c r="D185" s="241" t="s">
        <v>256</v>
      </c>
      <c r="E185" s="242" t="s">
        <v>1342</v>
      </c>
      <c r="F185" s="243" t="s">
        <v>1343</v>
      </c>
      <c r="G185" s="244" t="s">
        <v>259</v>
      </c>
      <c r="H185" s="245">
        <v>11.521000000000001</v>
      </c>
      <c r="I185" s="246"/>
      <c r="J185" s="247">
        <f>ROUND(I185*H185,2)</f>
        <v>0</v>
      </c>
      <c r="K185" s="248"/>
      <c r="L185" s="41"/>
      <c r="M185" s="249" t="s">
        <v>1</v>
      </c>
      <c r="N185" s="250" t="s">
        <v>44</v>
      </c>
      <c r="O185" s="88"/>
      <c r="P185" s="237">
        <f>O185*H185</f>
        <v>0</v>
      </c>
      <c r="Q185" s="237">
        <v>0.40000000000000002</v>
      </c>
      <c r="R185" s="237">
        <f>Q185*H185</f>
        <v>4.6084000000000005</v>
      </c>
      <c r="S185" s="237">
        <v>0</v>
      </c>
      <c r="T185" s="238">
        <f>S185*H185</f>
        <v>0</v>
      </c>
      <c r="U185" s="35"/>
      <c r="V185" s="35"/>
      <c r="W185" s="35"/>
      <c r="X185" s="35"/>
      <c r="Y185" s="35"/>
      <c r="Z185" s="35"/>
      <c r="AA185" s="35"/>
      <c r="AB185" s="35"/>
      <c r="AC185" s="35"/>
      <c r="AD185" s="35"/>
      <c r="AE185" s="35"/>
      <c r="AR185" s="239" t="s">
        <v>101</v>
      </c>
      <c r="AT185" s="239" t="s">
        <v>256</v>
      </c>
      <c r="AU185" s="239" t="s">
        <v>88</v>
      </c>
      <c r="AY185" s="14" t="s">
        <v>215</v>
      </c>
      <c r="BE185" s="240">
        <f>IF(N185="základní",J185,0)</f>
        <v>0</v>
      </c>
      <c r="BF185" s="240">
        <f>IF(N185="snížená",J185,0)</f>
        <v>0</v>
      </c>
      <c r="BG185" s="240">
        <f>IF(N185="zákl. přenesená",J185,0)</f>
        <v>0</v>
      </c>
      <c r="BH185" s="240">
        <f>IF(N185="sníž. přenesená",J185,0)</f>
        <v>0</v>
      </c>
      <c r="BI185" s="240">
        <f>IF(N185="nulová",J185,0)</f>
        <v>0</v>
      </c>
      <c r="BJ185" s="14" t="s">
        <v>86</v>
      </c>
      <c r="BK185" s="240">
        <f>ROUND(I185*H185,2)</f>
        <v>0</v>
      </c>
      <c r="BL185" s="14" t="s">
        <v>101</v>
      </c>
      <c r="BM185" s="239" t="s">
        <v>1344</v>
      </c>
    </row>
    <row r="186" s="2" customFormat="1" ht="16.5" customHeight="1">
      <c r="A186" s="35"/>
      <c r="B186" s="36"/>
      <c r="C186" s="241" t="s">
        <v>382</v>
      </c>
      <c r="D186" s="241" t="s">
        <v>256</v>
      </c>
      <c r="E186" s="242" t="s">
        <v>1345</v>
      </c>
      <c r="F186" s="243" t="s">
        <v>1346</v>
      </c>
      <c r="G186" s="244" t="s">
        <v>287</v>
      </c>
      <c r="H186" s="245">
        <v>2.0379999999999998</v>
      </c>
      <c r="I186" s="246"/>
      <c r="J186" s="247">
        <f>ROUND(I186*H186,2)</f>
        <v>0</v>
      </c>
      <c r="K186" s="248"/>
      <c r="L186" s="41"/>
      <c r="M186" s="249" t="s">
        <v>1</v>
      </c>
      <c r="N186" s="250" t="s">
        <v>44</v>
      </c>
      <c r="O186" s="88"/>
      <c r="P186" s="237">
        <f>O186*H186</f>
        <v>0</v>
      </c>
      <c r="Q186" s="237">
        <v>2.5018699999999998</v>
      </c>
      <c r="R186" s="237">
        <f>Q186*H186</f>
        <v>5.0988110599999992</v>
      </c>
      <c r="S186" s="237">
        <v>0</v>
      </c>
      <c r="T186" s="238">
        <f>S186*H186</f>
        <v>0</v>
      </c>
      <c r="U186" s="35"/>
      <c r="V186" s="35"/>
      <c r="W186" s="35"/>
      <c r="X186" s="35"/>
      <c r="Y186" s="35"/>
      <c r="Z186" s="35"/>
      <c r="AA186" s="35"/>
      <c r="AB186" s="35"/>
      <c r="AC186" s="35"/>
      <c r="AD186" s="35"/>
      <c r="AE186" s="35"/>
      <c r="AR186" s="239" t="s">
        <v>101</v>
      </c>
      <c r="AT186" s="239" t="s">
        <v>256</v>
      </c>
      <c r="AU186" s="239" t="s">
        <v>88</v>
      </c>
      <c r="AY186" s="14" t="s">
        <v>215</v>
      </c>
      <c r="BE186" s="240">
        <f>IF(N186="základní",J186,0)</f>
        <v>0</v>
      </c>
      <c r="BF186" s="240">
        <f>IF(N186="snížená",J186,0)</f>
        <v>0</v>
      </c>
      <c r="BG186" s="240">
        <f>IF(N186="zákl. přenesená",J186,0)</f>
        <v>0</v>
      </c>
      <c r="BH186" s="240">
        <f>IF(N186="sníž. přenesená",J186,0)</f>
        <v>0</v>
      </c>
      <c r="BI186" s="240">
        <f>IF(N186="nulová",J186,0)</f>
        <v>0</v>
      </c>
      <c r="BJ186" s="14" t="s">
        <v>86</v>
      </c>
      <c r="BK186" s="240">
        <f>ROUND(I186*H186,2)</f>
        <v>0</v>
      </c>
      <c r="BL186" s="14" t="s">
        <v>101</v>
      </c>
      <c r="BM186" s="239" t="s">
        <v>1347</v>
      </c>
    </row>
    <row r="187" s="2" customFormat="1" ht="24.15" customHeight="1">
      <c r="A187" s="35"/>
      <c r="B187" s="36"/>
      <c r="C187" s="241" t="s">
        <v>386</v>
      </c>
      <c r="D187" s="241" t="s">
        <v>256</v>
      </c>
      <c r="E187" s="242" t="s">
        <v>1348</v>
      </c>
      <c r="F187" s="243" t="s">
        <v>1349</v>
      </c>
      <c r="G187" s="244" t="s">
        <v>259</v>
      </c>
      <c r="H187" s="245">
        <v>3.3759999999999999</v>
      </c>
      <c r="I187" s="246"/>
      <c r="J187" s="247">
        <f>ROUND(I187*H187,2)</f>
        <v>0</v>
      </c>
      <c r="K187" s="248"/>
      <c r="L187" s="41"/>
      <c r="M187" s="249" t="s">
        <v>1</v>
      </c>
      <c r="N187" s="250" t="s">
        <v>44</v>
      </c>
      <c r="O187" s="88"/>
      <c r="P187" s="237">
        <f>O187*H187</f>
        <v>0</v>
      </c>
      <c r="Q187" s="237">
        <v>0.0063200000000000001</v>
      </c>
      <c r="R187" s="237">
        <f>Q187*H187</f>
        <v>0.021336319999999999</v>
      </c>
      <c r="S187" s="237">
        <v>0</v>
      </c>
      <c r="T187" s="238">
        <f>S187*H187</f>
        <v>0</v>
      </c>
      <c r="U187" s="35"/>
      <c r="V187" s="35"/>
      <c r="W187" s="35"/>
      <c r="X187" s="35"/>
      <c r="Y187" s="35"/>
      <c r="Z187" s="35"/>
      <c r="AA187" s="35"/>
      <c r="AB187" s="35"/>
      <c r="AC187" s="35"/>
      <c r="AD187" s="35"/>
      <c r="AE187" s="35"/>
      <c r="AR187" s="239" t="s">
        <v>101</v>
      </c>
      <c r="AT187" s="239" t="s">
        <v>256</v>
      </c>
      <c r="AU187" s="239" t="s">
        <v>88</v>
      </c>
      <c r="AY187" s="14" t="s">
        <v>215</v>
      </c>
      <c r="BE187" s="240">
        <f>IF(N187="základní",J187,0)</f>
        <v>0</v>
      </c>
      <c r="BF187" s="240">
        <f>IF(N187="snížená",J187,0)</f>
        <v>0</v>
      </c>
      <c r="BG187" s="240">
        <f>IF(N187="zákl. přenesená",J187,0)</f>
        <v>0</v>
      </c>
      <c r="BH187" s="240">
        <f>IF(N187="sníž. přenesená",J187,0)</f>
        <v>0</v>
      </c>
      <c r="BI187" s="240">
        <f>IF(N187="nulová",J187,0)</f>
        <v>0</v>
      </c>
      <c r="BJ187" s="14" t="s">
        <v>86</v>
      </c>
      <c r="BK187" s="240">
        <f>ROUND(I187*H187,2)</f>
        <v>0</v>
      </c>
      <c r="BL187" s="14" t="s">
        <v>101</v>
      </c>
      <c r="BM187" s="239" t="s">
        <v>1350</v>
      </c>
    </row>
    <row r="188" s="2" customFormat="1" ht="33" customHeight="1">
      <c r="A188" s="35"/>
      <c r="B188" s="36"/>
      <c r="C188" s="241" t="s">
        <v>390</v>
      </c>
      <c r="D188" s="241" t="s">
        <v>256</v>
      </c>
      <c r="E188" s="242" t="s">
        <v>1351</v>
      </c>
      <c r="F188" s="243" t="s">
        <v>1352</v>
      </c>
      <c r="G188" s="244" t="s">
        <v>249</v>
      </c>
      <c r="H188" s="245">
        <v>0.26300000000000001</v>
      </c>
      <c r="I188" s="246"/>
      <c r="J188" s="247">
        <f>ROUND(I188*H188,2)</f>
        <v>0</v>
      </c>
      <c r="K188" s="248"/>
      <c r="L188" s="41"/>
      <c r="M188" s="249" t="s">
        <v>1</v>
      </c>
      <c r="N188" s="250" t="s">
        <v>44</v>
      </c>
      <c r="O188" s="88"/>
      <c r="P188" s="237">
        <f>O188*H188</f>
        <v>0</v>
      </c>
      <c r="Q188" s="237">
        <v>1.0608</v>
      </c>
      <c r="R188" s="237">
        <f>Q188*H188</f>
        <v>0.27899040000000003</v>
      </c>
      <c r="S188" s="237">
        <v>0</v>
      </c>
      <c r="T188" s="238">
        <f>S188*H188</f>
        <v>0</v>
      </c>
      <c r="U188" s="35"/>
      <c r="V188" s="35"/>
      <c r="W188" s="35"/>
      <c r="X188" s="35"/>
      <c r="Y188" s="35"/>
      <c r="Z188" s="35"/>
      <c r="AA188" s="35"/>
      <c r="AB188" s="35"/>
      <c r="AC188" s="35"/>
      <c r="AD188" s="35"/>
      <c r="AE188" s="35"/>
      <c r="AR188" s="239" t="s">
        <v>101</v>
      </c>
      <c r="AT188" s="239" t="s">
        <v>256</v>
      </c>
      <c r="AU188" s="239" t="s">
        <v>88</v>
      </c>
      <c r="AY188" s="14" t="s">
        <v>215</v>
      </c>
      <c r="BE188" s="240">
        <f>IF(N188="základní",J188,0)</f>
        <v>0</v>
      </c>
      <c r="BF188" s="240">
        <f>IF(N188="snížená",J188,0)</f>
        <v>0</v>
      </c>
      <c r="BG188" s="240">
        <f>IF(N188="zákl. přenesená",J188,0)</f>
        <v>0</v>
      </c>
      <c r="BH188" s="240">
        <f>IF(N188="sníž. přenesená",J188,0)</f>
        <v>0</v>
      </c>
      <c r="BI188" s="240">
        <f>IF(N188="nulová",J188,0)</f>
        <v>0</v>
      </c>
      <c r="BJ188" s="14" t="s">
        <v>86</v>
      </c>
      <c r="BK188" s="240">
        <f>ROUND(I188*H188,2)</f>
        <v>0</v>
      </c>
      <c r="BL188" s="14" t="s">
        <v>101</v>
      </c>
      <c r="BM188" s="239" t="s">
        <v>1353</v>
      </c>
    </row>
    <row r="189" s="2" customFormat="1" ht="16.5" customHeight="1">
      <c r="A189" s="35"/>
      <c r="B189" s="36"/>
      <c r="C189" s="241" t="s">
        <v>395</v>
      </c>
      <c r="D189" s="241" t="s">
        <v>256</v>
      </c>
      <c r="E189" s="242" t="s">
        <v>1354</v>
      </c>
      <c r="F189" s="243" t="s">
        <v>1355</v>
      </c>
      <c r="G189" s="244" t="s">
        <v>287</v>
      </c>
      <c r="H189" s="245">
        <v>0.90000000000000002</v>
      </c>
      <c r="I189" s="246"/>
      <c r="J189" s="247">
        <f>ROUND(I189*H189,2)</f>
        <v>0</v>
      </c>
      <c r="K189" s="248"/>
      <c r="L189" s="41"/>
      <c r="M189" s="249" t="s">
        <v>1</v>
      </c>
      <c r="N189" s="250" t="s">
        <v>44</v>
      </c>
      <c r="O189" s="88"/>
      <c r="P189" s="237">
        <f>O189*H189</f>
        <v>0</v>
      </c>
      <c r="Q189" s="237">
        <v>2.1600000000000001</v>
      </c>
      <c r="R189" s="237">
        <f>Q189*H189</f>
        <v>1.9440000000000002</v>
      </c>
      <c r="S189" s="237">
        <v>0</v>
      </c>
      <c r="T189" s="238">
        <f>S189*H189</f>
        <v>0</v>
      </c>
      <c r="U189" s="35"/>
      <c r="V189" s="35"/>
      <c r="W189" s="35"/>
      <c r="X189" s="35"/>
      <c r="Y189" s="35"/>
      <c r="Z189" s="35"/>
      <c r="AA189" s="35"/>
      <c r="AB189" s="35"/>
      <c r="AC189" s="35"/>
      <c r="AD189" s="35"/>
      <c r="AE189" s="35"/>
      <c r="AR189" s="239" t="s">
        <v>101</v>
      </c>
      <c r="AT189" s="239" t="s">
        <v>256</v>
      </c>
      <c r="AU189" s="239" t="s">
        <v>88</v>
      </c>
      <c r="AY189" s="14" t="s">
        <v>215</v>
      </c>
      <c r="BE189" s="240">
        <f>IF(N189="základní",J189,0)</f>
        <v>0</v>
      </c>
      <c r="BF189" s="240">
        <f>IF(N189="snížená",J189,0)</f>
        <v>0</v>
      </c>
      <c r="BG189" s="240">
        <f>IF(N189="zákl. přenesená",J189,0)</f>
        <v>0</v>
      </c>
      <c r="BH189" s="240">
        <f>IF(N189="sníž. přenesená",J189,0)</f>
        <v>0</v>
      </c>
      <c r="BI189" s="240">
        <f>IF(N189="nulová",J189,0)</f>
        <v>0</v>
      </c>
      <c r="BJ189" s="14" t="s">
        <v>86</v>
      </c>
      <c r="BK189" s="240">
        <f>ROUND(I189*H189,2)</f>
        <v>0</v>
      </c>
      <c r="BL189" s="14" t="s">
        <v>101</v>
      </c>
      <c r="BM189" s="239" t="s">
        <v>1356</v>
      </c>
    </row>
    <row r="190" s="2" customFormat="1" ht="33" customHeight="1">
      <c r="A190" s="35"/>
      <c r="B190" s="36"/>
      <c r="C190" s="241" t="s">
        <v>399</v>
      </c>
      <c r="D190" s="241" t="s">
        <v>256</v>
      </c>
      <c r="E190" s="242" t="s">
        <v>1357</v>
      </c>
      <c r="F190" s="243" t="s">
        <v>1358</v>
      </c>
      <c r="G190" s="244" t="s">
        <v>259</v>
      </c>
      <c r="H190" s="245">
        <v>13.708</v>
      </c>
      <c r="I190" s="246"/>
      <c r="J190" s="247">
        <f>ROUND(I190*H190,2)</f>
        <v>0</v>
      </c>
      <c r="K190" s="248"/>
      <c r="L190" s="41"/>
      <c r="M190" s="249" t="s">
        <v>1</v>
      </c>
      <c r="N190" s="250" t="s">
        <v>44</v>
      </c>
      <c r="O190" s="88"/>
      <c r="P190" s="237">
        <f>O190*H190</f>
        <v>0</v>
      </c>
      <c r="Q190" s="237">
        <v>1.0311999999999999</v>
      </c>
      <c r="R190" s="237">
        <f>Q190*H190</f>
        <v>14.135689599999999</v>
      </c>
      <c r="S190" s="237">
        <v>0</v>
      </c>
      <c r="T190" s="238">
        <f>S190*H190</f>
        <v>0</v>
      </c>
      <c r="U190" s="35"/>
      <c r="V190" s="35"/>
      <c r="W190" s="35"/>
      <c r="X190" s="35"/>
      <c r="Y190" s="35"/>
      <c r="Z190" s="35"/>
      <c r="AA190" s="35"/>
      <c r="AB190" s="35"/>
      <c r="AC190" s="35"/>
      <c r="AD190" s="35"/>
      <c r="AE190" s="35"/>
      <c r="AR190" s="239" t="s">
        <v>101</v>
      </c>
      <c r="AT190" s="239" t="s">
        <v>256</v>
      </c>
      <c r="AU190" s="239" t="s">
        <v>88</v>
      </c>
      <c r="AY190" s="14" t="s">
        <v>215</v>
      </c>
      <c r="BE190" s="240">
        <f>IF(N190="základní",J190,0)</f>
        <v>0</v>
      </c>
      <c r="BF190" s="240">
        <f>IF(N190="snížená",J190,0)</f>
        <v>0</v>
      </c>
      <c r="BG190" s="240">
        <f>IF(N190="zákl. přenesená",J190,0)</f>
        <v>0</v>
      </c>
      <c r="BH190" s="240">
        <f>IF(N190="sníž. přenesená",J190,0)</f>
        <v>0</v>
      </c>
      <c r="BI190" s="240">
        <f>IF(N190="nulová",J190,0)</f>
        <v>0</v>
      </c>
      <c r="BJ190" s="14" t="s">
        <v>86</v>
      </c>
      <c r="BK190" s="240">
        <f>ROUND(I190*H190,2)</f>
        <v>0</v>
      </c>
      <c r="BL190" s="14" t="s">
        <v>101</v>
      </c>
      <c r="BM190" s="239" t="s">
        <v>1359</v>
      </c>
    </row>
    <row r="191" s="2" customFormat="1" ht="24.15" customHeight="1">
      <c r="A191" s="35"/>
      <c r="B191" s="36"/>
      <c r="C191" s="241" t="s">
        <v>403</v>
      </c>
      <c r="D191" s="241" t="s">
        <v>256</v>
      </c>
      <c r="E191" s="242" t="s">
        <v>1094</v>
      </c>
      <c r="F191" s="243" t="s">
        <v>1095</v>
      </c>
      <c r="G191" s="244" t="s">
        <v>249</v>
      </c>
      <c r="H191" s="245">
        <v>0.063</v>
      </c>
      <c r="I191" s="246"/>
      <c r="J191" s="247">
        <f>ROUND(I191*H191,2)</f>
        <v>0</v>
      </c>
      <c r="K191" s="248"/>
      <c r="L191" s="41"/>
      <c r="M191" s="249" t="s">
        <v>1</v>
      </c>
      <c r="N191" s="250" t="s">
        <v>44</v>
      </c>
      <c r="O191" s="88"/>
      <c r="P191" s="237">
        <f>O191*H191</f>
        <v>0</v>
      </c>
      <c r="Q191" s="237">
        <v>1.0597399999999999</v>
      </c>
      <c r="R191" s="237">
        <f>Q191*H191</f>
        <v>0.066763619999999996</v>
      </c>
      <c r="S191" s="237">
        <v>0</v>
      </c>
      <c r="T191" s="238">
        <f>S191*H191</f>
        <v>0</v>
      </c>
      <c r="U191" s="35"/>
      <c r="V191" s="35"/>
      <c r="W191" s="35"/>
      <c r="X191" s="35"/>
      <c r="Y191" s="35"/>
      <c r="Z191" s="35"/>
      <c r="AA191" s="35"/>
      <c r="AB191" s="35"/>
      <c r="AC191" s="35"/>
      <c r="AD191" s="35"/>
      <c r="AE191" s="35"/>
      <c r="AR191" s="239" t="s">
        <v>101</v>
      </c>
      <c r="AT191" s="239" t="s">
        <v>256</v>
      </c>
      <c r="AU191" s="239" t="s">
        <v>88</v>
      </c>
      <c r="AY191" s="14" t="s">
        <v>215</v>
      </c>
      <c r="BE191" s="240">
        <f>IF(N191="základní",J191,0)</f>
        <v>0</v>
      </c>
      <c r="BF191" s="240">
        <f>IF(N191="snížená",J191,0)</f>
        <v>0</v>
      </c>
      <c r="BG191" s="240">
        <f>IF(N191="zákl. přenesená",J191,0)</f>
        <v>0</v>
      </c>
      <c r="BH191" s="240">
        <f>IF(N191="sníž. přenesená",J191,0)</f>
        <v>0</v>
      </c>
      <c r="BI191" s="240">
        <f>IF(N191="nulová",J191,0)</f>
        <v>0</v>
      </c>
      <c r="BJ191" s="14" t="s">
        <v>86</v>
      </c>
      <c r="BK191" s="240">
        <f>ROUND(I191*H191,2)</f>
        <v>0</v>
      </c>
      <c r="BL191" s="14" t="s">
        <v>101</v>
      </c>
      <c r="BM191" s="239" t="s">
        <v>1360</v>
      </c>
    </row>
    <row r="192" s="2" customFormat="1" ht="16.5" customHeight="1">
      <c r="A192" s="35"/>
      <c r="B192" s="36"/>
      <c r="C192" s="241" t="s">
        <v>407</v>
      </c>
      <c r="D192" s="241" t="s">
        <v>256</v>
      </c>
      <c r="E192" s="242" t="s">
        <v>1361</v>
      </c>
      <c r="F192" s="243" t="s">
        <v>1362</v>
      </c>
      <c r="G192" s="244" t="s">
        <v>259</v>
      </c>
      <c r="H192" s="245">
        <v>1.72</v>
      </c>
      <c r="I192" s="246"/>
      <c r="J192" s="247">
        <f>ROUND(I192*H192,2)</f>
        <v>0</v>
      </c>
      <c r="K192" s="248"/>
      <c r="L192" s="41"/>
      <c r="M192" s="249" t="s">
        <v>1</v>
      </c>
      <c r="N192" s="250" t="s">
        <v>44</v>
      </c>
      <c r="O192" s="88"/>
      <c r="P192" s="237">
        <f>O192*H192</f>
        <v>0</v>
      </c>
      <c r="Q192" s="237">
        <v>0</v>
      </c>
      <c r="R192" s="237">
        <f>Q192*H192</f>
        <v>0</v>
      </c>
      <c r="S192" s="237">
        <v>0</v>
      </c>
      <c r="T192" s="238">
        <f>S192*H192</f>
        <v>0</v>
      </c>
      <c r="U192" s="35"/>
      <c r="V192" s="35"/>
      <c r="W192" s="35"/>
      <c r="X192" s="35"/>
      <c r="Y192" s="35"/>
      <c r="Z192" s="35"/>
      <c r="AA192" s="35"/>
      <c r="AB192" s="35"/>
      <c r="AC192" s="35"/>
      <c r="AD192" s="35"/>
      <c r="AE192" s="35"/>
      <c r="AR192" s="239" t="s">
        <v>101</v>
      </c>
      <c r="AT192" s="239" t="s">
        <v>256</v>
      </c>
      <c r="AU192" s="239" t="s">
        <v>88</v>
      </c>
      <c r="AY192" s="14" t="s">
        <v>215</v>
      </c>
      <c r="BE192" s="240">
        <f>IF(N192="základní",J192,0)</f>
        <v>0</v>
      </c>
      <c r="BF192" s="240">
        <f>IF(N192="snížená",J192,0)</f>
        <v>0</v>
      </c>
      <c r="BG192" s="240">
        <f>IF(N192="zákl. přenesená",J192,0)</f>
        <v>0</v>
      </c>
      <c r="BH192" s="240">
        <f>IF(N192="sníž. přenesená",J192,0)</f>
        <v>0</v>
      </c>
      <c r="BI192" s="240">
        <f>IF(N192="nulová",J192,0)</f>
        <v>0</v>
      </c>
      <c r="BJ192" s="14" t="s">
        <v>86</v>
      </c>
      <c r="BK192" s="240">
        <f>ROUND(I192*H192,2)</f>
        <v>0</v>
      </c>
      <c r="BL192" s="14" t="s">
        <v>101</v>
      </c>
      <c r="BM192" s="239" t="s">
        <v>1363</v>
      </c>
    </row>
    <row r="193" s="12" customFormat="1" ht="22.8" customHeight="1">
      <c r="A193" s="12"/>
      <c r="B193" s="210"/>
      <c r="C193" s="211"/>
      <c r="D193" s="212" t="s">
        <v>78</v>
      </c>
      <c r="E193" s="224" t="s">
        <v>235</v>
      </c>
      <c r="F193" s="224" t="s">
        <v>1364</v>
      </c>
      <c r="G193" s="211"/>
      <c r="H193" s="211"/>
      <c r="I193" s="214"/>
      <c r="J193" s="225">
        <f>BK193</f>
        <v>0</v>
      </c>
      <c r="K193" s="211"/>
      <c r="L193" s="216"/>
      <c r="M193" s="217"/>
      <c r="N193" s="218"/>
      <c r="O193" s="218"/>
      <c r="P193" s="219">
        <f>SUM(P194:P196)</f>
        <v>0</v>
      </c>
      <c r="Q193" s="218"/>
      <c r="R193" s="219">
        <f>SUM(R194:R196)</f>
        <v>0.086897240000000001</v>
      </c>
      <c r="S193" s="218"/>
      <c r="T193" s="220">
        <f>SUM(T194:T196)</f>
        <v>0.095174999999999996</v>
      </c>
      <c r="U193" s="12"/>
      <c r="V193" s="12"/>
      <c r="W193" s="12"/>
      <c r="X193" s="12"/>
      <c r="Y193" s="12"/>
      <c r="Z193" s="12"/>
      <c r="AA193" s="12"/>
      <c r="AB193" s="12"/>
      <c r="AC193" s="12"/>
      <c r="AD193" s="12"/>
      <c r="AE193" s="12"/>
      <c r="AR193" s="221" t="s">
        <v>86</v>
      </c>
      <c r="AT193" s="222" t="s">
        <v>78</v>
      </c>
      <c r="AU193" s="222" t="s">
        <v>86</v>
      </c>
      <c r="AY193" s="221" t="s">
        <v>215</v>
      </c>
      <c r="BK193" s="223">
        <f>SUM(BK194:BK196)</f>
        <v>0</v>
      </c>
    </row>
    <row r="194" s="2" customFormat="1" ht="16.5" customHeight="1">
      <c r="A194" s="35"/>
      <c r="B194" s="36"/>
      <c r="C194" s="241" t="s">
        <v>411</v>
      </c>
      <c r="D194" s="241" t="s">
        <v>256</v>
      </c>
      <c r="E194" s="242" t="s">
        <v>1365</v>
      </c>
      <c r="F194" s="243" t="s">
        <v>1366</v>
      </c>
      <c r="G194" s="244" t="s">
        <v>259</v>
      </c>
      <c r="H194" s="245">
        <v>0.80000000000000004</v>
      </c>
      <c r="I194" s="246"/>
      <c r="J194" s="247">
        <f>ROUND(I194*H194,2)</f>
        <v>0</v>
      </c>
      <c r="K194" s="248"/>
      <c r="L194" s="41"/>
      <c r="M194" s="249" t="s">
        <v>1</v>
      </c>
      <c r="N194" s="250" t="s">
        <v>44</v>
      </c>
      <c r="O194" s="88"/>
      <c r="P194" s="237">
        <f>O194*H194</f>
        <v>0</v>
      </c>
      <c r="Q194" s="237">
        <v>0</v>
      </c>
      <c r="R194" s="237">
        <f>Q194*H194</f>
        <v>0</v>
      </c>
      <c r="S194" s="237">
        <v>0</v>
      </c>
      <c r="T194" s="238">
        <f>S194*H194</f>
        <v>0</v>
      </c>
      <c r="U194" s="35"/>
      <c r="V194" s="35"/>
      <c r="W194" s="35"/>
      <c r="X194" s="35"/>
      <c r="Y194" s="35"/>
      <c r="Z194" s="35"/>
      <c r="AA194" s="35"/>
      <c r="AB194" s="35"/>
      <c r="AC194" s="35"/>
      <c r="AD194" s="35"/>
      <c r="AE194" s="35"/>
      <c r="AR194" s="239" t="s">
        <v>101</v>
      </c>
      <c r="AT194" s="239" t="s">
        <v>256</v>
      </c>
      <c r="AU194" s="239" t="s">
        <v>88</v>
      </c>
      <c r="AY194" s="14" t="s">
        <v>215</v>
      </c>
      <c r="BE194" s="240">
        <f>IF(N194="základní",J194,0)</f>
        <v>0</v>
      </c>
      <c r="BF194" s="240">
        <f>IF(N194="snížená",J194,0)</f>
        <v>0</v>
      </c>
      <c r="BG194" s="240">
        <f>IF(N194="zákl. přenesená",J194,0)</f>
        <v>0</v>
      </c>
      <c r="BH194" s="240">
        <f>IF(N194="sníž. přenesená",J194,0)</f>
        <v>0</v>
      </c>
      <c r="BI194" s="240">
        <f>IF(N194="nulová",J194,0)</f>
        <v>0</v>
      </c>
      <c r="BJ194" s="14" t="s">
        <v>86</v>
      </c>
      <c r="BK194" s="240">
        <f>ROUND(I194*H194,2)</f>
        <v>0</v>
      </c>
      <c r="BL194" s="14" t="s">
        <v>101</v>
      </c>
      <c r="BM194" s="239" t="s">
        <v>1367</v>
      </c>
    </row>
    <row r="195" s="2" customFormat="1" ht="33" customHeight="1">
      <c r="A195" s="35"/>
      <c r="B195" s="36"/>
      <c r="C195" s="241" t="s">
        <v>415</v>
      </c>
      <c r="D195" s="241" t="s">
        <v>256</v>
      </c>
      <c r="E195" s="242" t="s">
        <v>1368</v>
      </c>
      <c r="F195" s="243" t="s">
        <v>1369</v>
      </c>
      <c r="G195" s="244" t="s">
        <v>259</v>
      </c>
      <c r="H195" s="245">
        <v>1.2689999999999999</v>
      </c>
      <c r="I195" s="246"/>
      <c r="J195" s="247">
        <f>ROUND(I195*H195,2)</f>
        <v>0</v>
      </c>
      <c r="K195" s="248"/>
      <c r="L195" s="41"/>
      <c r="M195" s="249" t="s">
        <v>1</v>
      </c>
      <c r="N195" s="250" t="s">
        <v>44</v>
      </c>
      <c r="O195" s="88"/>
      <c r="P195" s="237">
        <f>O195*H195</f>
        <v>0</v>
      </c>
      <c r="Q195" s="237">
        <v>0.066960000000000006</v>
      </c>
      <c r="R195" s="237">
        <f>Q195*H195</f>
        <v>0.084972240000000004</v>
      </c>
      <c r="S195" s="237">
        <v>0.074999999999999997</v>
      </c>
      <c r="T195" s="238">
        <f>S195*H195</f>
        <v>0.095174999999999996</v>
      </c>
      <c r="U195" s="35"/>
      <c r="V195" s="35"/>
      <c r="W195" s="35"/>
      <c r="X195" s="35"/>
      <c r="Y195" s="35"/>
      <c r="Z195" s="35"/>
      <c r="AA195" s="35"/>
      <c r="AB195" s="35"/>
      <c r="AC195" s="35"/>
      <c r="AD195" s="35"/>
      <c r="AE195" s="35"/>
      <c r="AR195" s="239" t="s">
        <v>101</v>
      </c>
      <c r="AT195" s="239" t="s">
        <v>256</v>
      </c>
      <c r="AU195" s="239" t="s">
        <v>88</v>
      </c>
      <c r="AY195" s="14" t="s">
        <v>215</v>
      </c>
      <c r="BE195" s="240">
        <f>IF(N195="základní",J195,0)</f>
        <v>0</v>
      </c>
      <c r="BF195" s="240">
        <f>IF(N195="snížená",J195,0)</f>
        <v>0</v>
      </c>
      <c r="BG195" s="240">
        <f>IF(N195="zákl. přenesená",J195,0)</f>
        <v>0</v>
      </c>
      <c r="BH195" s="240">
        <f>IF(N195="sníž. přenesená",J195,0)</f>
        <v>0</v>
      </c>
      <c r="BI195" s="240">
        <f>IF(N195="nulová",J195,0)</f>
        <v>0</v>
      </c>
      <c r="BJ195" s="14" t="s">
        <v>86</v>
      </c>
      <c r="BK195" s="240">
        <f>ROUND(I195*H195,2)</f>
        <v>0</v>
      </c>
      <c r="BL195" s="14" t="s">
        <v>101</v>
      </c>
      <c r="BM195" s="239" t="s">
        <v>1370</v>
      </c>
    </row>
    <row r="196" s="2" customFormat="1" ht="16.5" customHeight="1">
      <c r="A196" s="35"/>
      <c r="B196" s="36"/>
      <c r="C196" s="226" t="s">
        <v>419</v>
      </c>
      <c r="D196" s="226" t="s">
        <v>218</v>
      </c>
      <c r="E196" s="227" t="s">
        <v>1371</v>
      </c>
      <c r="F196" s="228" t="s">
        <v>1372</v>
      </c>
      <c r="G196" s="229" t="s">
        <v>652</v>
      </c>
      <c r="H196" s="230">
        <v>1.925</v>
      </c>
      <c r="I196" s="231"/>
      <c r="J196" s="232">
        <f>ROUND(I196*H196,2)</f>
        <v>0</v>
      </c>
      <c r="K196" s="233"/>
      <c r="L196" s="234"/>
      <c r="M196" s="235" t="s">
        <v>1</v>
      </c>
      <c r="N196" s="236" t="s">
        <v>44</v>
      </c>
      <c r="O196" s="88"/>
      <c r="P196" s="237">
        <f>O196*H196</f>
        <v>0</v>
      </c>
      <c r="Q196" s="237">
        <v>0.001</v>
      </c>
      <c r="R196" s="237">
        <f>Q196*H196</f>
        <v>0.0019250000000000001</v>
      </c>
      <c r="S196" s="237">
        <v>0</v>
      </c>
      <c r="T196" s="238">
        <f>S196*H196</f>
        <v>0</v>
      </c>
      <c r="U196" s="35"/>
      <c r="V196" s="35"/>
      <c r="W196" s="35"/>
      <c r="X196" s="35"/>
      <c r="Y196" s="35"/>
      <c r="Z196" s="35"/>
      <c r="AA196" s="35"/>
      <c r="AB196" s="35"/>
      <c r="AC196" s="35"/>
      <c r="AD196" s="35"/>
      <c r="AE196" s="35"/>
      <c r="AR196" s="239" t="s">
        <v>222</v>
      </c>
      <c r="AT196" s="239" t="s">
        <v>218</v>
      </c>
      <c r="AU196" s="239" t="s">
        <v>88</v>
      </c>
      <c r="AY196" s="14" t="s">
        <v>215</v>
      </c>
      <c r="BE196" s="240">
        <f>IF(N196="základní",J196,0)</f>
        <v>0</v>
      </c>
      <c r="BF196" s="240">
        <f>IF(N196="snížená",J196,0)</f>
        <v>0</v>
      </c>
      <c r="BG196" s="240">
        <f>IF(N196="zákl. přenesená",J196,0)</f>
        <v>0</v>
      </c>
      <c r="BH196" s="240">
        <f>IF(N196="sníž. přenesená",J196,0)</f>
        <v>0</v>
      </c>
      <c r="BI196" s="240">
        <f>IF(N196="nulová",J196,0)</f>
        <v>0</v>
      </c>
      <c r="BJ196" s="14" t="s">
        <v>86</v>
      </c>
      <c r="BK196" s="240">
        <f>ROUND(I196*H196,2)</f>
        <v>0</v>
      </c>
      <c r="BL196" s="14" t="s">
        <v>101</v>
      </c>
      <c r="BM196" s="239" t="s">
        <v>1373</v>
      </c>
    </row>
    <row r="197" s="12" customFormat="1" ht="22.8" customHeight="1">
      <c r="A197" s="12"/>
      <c r="B197" s="210"/>
      <c r="C197" s="211"/>
      <c r="D197" s="212" t="s">
        <v>78</v>
      </c>
      <c r="E197" s="224" t="s">
        <v>222</v>
      </c>
      <c r="F197" s="224" t="s">
        <v>1124</v>
      </c>
      <c r="G197" s="211"/>
      <c r="H197" s="211"/>
      <c r="I197" s="214"/>
      <c r="J197" s="225">
        <f>BK197</f>
        <v>0</v>
      </c>
      <c r="K197" s="211"/>
      <c r="L197" s="216"/>
      <c r="M197" s="217"/>
      <c r="N197" s="218"/>
      <c r="O197" s="218"/>
      <c r="P197" s="219">
        <f>SUM(P198:P206)</f>
        <v>0</v>
      </c>
      <c r="Q197" s="218"/>
      <c r="R197" s="219">
        <f>SUM(R198:R206)</f>
        <v>6.8875780999999989</v>
      </c>
      <c r="S197" s="218"/>
      <c r="T197" s="220">
        <f>SUM(T198:T206)</f>
        <v>0</v>
      </c>
      <c r="U197" s="12"/>
      <c r="V197" s="12"/>
      <c r="W197" s="12"/>
      <c r="X197" s="12"/>
      <c r="Y197" s="12"/>
      <c r="Z197" s="12"/>
      <c r="AA197" s="12"/>
      <c r="AB197" s="12"/>
      <c r="AC197" s="12"/>
      <c r="AD197" s="12"/>
      <c r="AE197" s="12"/>
      <c r="AR197" s="221" t="s">
        <v>86</v>
      </c>
      <c r="AT197" s="222" t="s">
        <v>78</v>
      </c>
      <c r="AU197" s="222" t="s">
        <v>86</v>
      </c>
      <c r="AY197" s="221" t="s">
        <v>215</v>
      </c>
      <c r="BK197" s="223">
        <f>SUM(BK198:BK206)</f>
        <v>0</v>
      </c>
    </row>
    <row r="198" s="2" customFormat="1" ht="24.15" customHeight="1">
      <c r="A198" s="35"/>
      <c r="B198" s="36"/>
      <c r="C198" s="241" t="s">
        <v>423</v>
      </c>
      <c r="D198" s="241" t="s">
        <v>256</v>
      </c>
      <c r="E198" s="242" t="s">
        <v>1125</v>
      </c>
      <c r="F198" s="243" t="s">
        <v>1126</v>
      </c>
      <c r="G198" s="244" t="s">
        <v>221</v>
      </c>
      <c r="H198" s="245">
        <v>5.7149999999999999</v>
      </c>
      <c r="I198" s="246"/>
      <c r="J198" s="247">
        <f>ROUND(I198*H198,2)</f>
        <v>0</v>
      </c>
      <c r="K198" s="248"/>
      <c r="L198" s="41"/>
      <c r="M198" s="249" t="s">
        <v>1</v>
      </c>
      <c r="N198" s="250" t="s">
        <v>44</v>
      </c>
      <c r="O198" s="88"/>
      <c r="P198" s="237">
        <f>O198*H198</f>
        <v>0</v>
      </c>
      <c r="Q198" s="237">
        <v>0.00025000000000000001</v>
      </c>
      <c r="R198" s="237">
        <f>Q198*H198</f>
        <v>0.0014287499999999999</v>
      </c>
      <c r="S198" s="237">
        <v>0</v>
      </c>
      <c r="T198" s="238">
        <f>S198*H198</f>
        <v>0</v>
      </c>
      <c r="U198" s="35"/>
      <c r="V198" s="35"/>
      <c r="W198" s="35"/>
      <c r="X198" s="35"/>
      <c r="Y198" s="35"/>
      <c r="Z198" s="35"/>
      <c r="AA198" s="35"/>
      <c r="AB198" s="35"/>
      <c r="AC198" s="35"/>
      <c r="AD198" s="35"/>
      <c r="AE198" s="35"/>
      <c r="AR198" s="239" t="s">
        <v>101</v>
      </c>
      <c r="AT198" s="239" t="s">
        <v>256</v>
      </c>
      <c r="AU198" s="239" t="s">
        <v>88</v>
      </c>
      <c r="AY198" s="14" t="s">
        <v>215</v>
      </c>
      <c r="BE198" s="240">
        <f>IF(N198="základní",J198,0)</f>
        <v>0</v>
      </c>
      <c r="BF198" s="240">
        <f>IF(N198="snížená",J198,0)</f>
        <v>0</v>
      </c>
      <c r="BG198" s="240">
        <f>IF(N198="zákl. přenesená",J198,0)</f>
        <v>0</v>
      </c>
      <c r="BH198" s="240">
        <f>IF(N198="sníž. přenesená",J198,0)</f>
        <v>0</v>
      </c>
      <c r="BI198" s="240">
        <f>IF(N198="nulová",J198,0)</f>
        <v>0</v>
      </c>
      <c r="BJ198" s="14" t="s">
        <v>86</v>
      </c>
      <c r="BK198" s="240">
        <f>ROUND(I198*H198,2)</f>
        <v>0</v>
      </c>
      <c r="BL198" s="14" t="s">
        <v>101</v>
      </c>
      <c r="BM198" s="239" t="s">
        <v>1374</v>
      </c>
    </row>
    <row r="199" s="2" customFormat="1" ht="16.5" customHeight="1">
      <c r="A199" s="35"/>
      <c r="B199" s="36"/>
      <c r="C199" s="226" t="s">
        <v>427</v>
      </c>
      <c r="D199" s="226" t="s">
        <v>218</v>
      </c>
      <c r="E199" s="227" t="s">
        <v>1375</v>
      </c>
      <c r="F199" s="228" t="s">
        <v>1376</v>
      </c>
      <c r="G199" s="229" t="s">
        <v>226</v>
      </c>
      <c r="H199" s="230">
        <v>1</v>
      </c>
      <c r="I199" s="231"/>
      <c r="J199" s="232">
        <f>ROUND(I199*H199,2)</f>
        <v>0</v>
      </c>
      <c r="K199" s="233"/>
      <c r="L199" s="234"/>
      <c r="M199" s="235" t="s">
        <v>1</v>
      </c>
      <c r="N199" s="236" t="s">
        <v>44</v>
      </c>
      <c r="O199" s="88"/>
      <c r="P199" s="237">
        <f>O199*H199</f>
        <v>0</v>
      </c>
      <c r="Q199" s="237">
        <v>0</v>
      </c>
      <c r="R199" s="237">
        <f>Q199*H199</f>
        <v>0</v>
      </c>
      <c r="S199" s="237">
        <v>0</v>
      </c>
      <c r="T199" s="238">
        <f>S199*H199</f>
        <v>0</v>
      </c>
      <c r="U199" s="35"/>
      <c r="V199" s="35"/>
      <c r="W199" s="35"/>
      <c r="X199" s="35"/>
      <c r="Y199" s="35"/>
      <c r="Z199" s="35"/>
      <c r="AA199" s="35"/>
      <c r="AB199" s="35"/>
      <c r="AC199" s="35"/>
      <c r="AD199" s="35"/>
      <c r="AE199" s="35"/>
      <c r="AR199" s="239" t="s">
        <v>222</v>
      </c>
      <c r="AT199" s="239" t="s">
        <v>218</v>
      </c>
      <c r="AU199" s="239" t="s">
        <v>88</v>
      </c>
      <c r="AY199" s="14" t="s">
        <v>215</v>
      </c>
      <c r="BE199" s="240">
        <f>IF(N199="základní",J199,0)</f>
        <v>0</v>
      </c>
      <c r="BF199" s="240">
        <f>IF(N199="snížená",J199,0)</f>
        <v>0</v>
      </c>
      <c r="BG199" s="240">
        <f>IF(N199="zákl. přenesená",J199,0)</f>
        <v>0</v>
      </c>
      <c r="BH199" s="240">
        <f>IF(N199="sníž. přenesená",J199,0)</f>
        <v>0</v>
      </c>
      <c r="BI199" s="240">
        <f>IF(N199="nulová",J199,0)</f>
        <v>0</v>
      </c>
      <c r="BJ199" s="14" t="s">
        <v>86</v>
      </c>
      <c r="BK199" s="240">
        <f>ROUND(I199*H199,2)</f>
        <v>0</v>
      </c>
      <c r="BL199" s="14" t="s">
        <v>101</v>
      </c>
      <c r="BM199" s="239" t="s">
        <v>1377</v>
      </c>
    </row>
    <row r="200" s="2" customFormat="1" ht="24.15" customHeight="1">
      <c r="A200" s="35"/>
      <c r="B200" s="36"/>
      <c r="C200" s="226" t="s">
        <v>431</v>
      </c>
      <c r="D200" s="226" t="s">
        <v>218</v>
      </c>
      <c r="E200" s="227" t="s">
        <v>1128</v>
      </c>
      <c r="F200" s="228" t="s">
        <v>1378</v>
      </c>
      <c r="G200" s="229" t="s">
        <v>226</v>
      </c>
      <c r="H200" s="230">
        <v>1</v>
      </c>
      <c r="I200" s="231"/>
      <c r="J200" s="232">
        <f>ROUND(I200*H200,2)</f>
        <v>0</v>
      </c>
      <c r="K200" s="233"/>
      <c r="L200" s="234"/>
      <c r="M200" s="235" t="s">
        <v>1</v>
      </c>
      <c r="N200" s="236" t="s">
        <v>44</v>
      </c>
      <c r="O200" s="88"/>
      <c r="P200" s="237">
        <f>O200*H200</f>
        <v>0</v>
      </c>
      <c r="Q200" s="237">
        <v>0</v>
      </c>
      <c r="R200" s="237">
        <f>Q200*H200</f>
        <v>0</v>
      </c>
      <c r="S200" s="237">
        <v>0</v>
      </c>
      <c r="T200" s="238">
        <f>S200*H200</f>
        <v>0</v>
      </c>
      <c r="U200" s="35"/>
      <c r="V200" s="35"/>
      <c r="W200" s="35"/>
      <c r="X200" s="35"/>
      <c r="Y200" s="35"/>
      <c r="Z200" s="35"/>
      <c r="AA200" s="35"/>
      <c r="AB200" s="35"/>
      <c r="AC200" s="35"/>
      <c r="AD200" s="35"/>
      <c r="AE200" s="35"/>
      <c r="AR200" s="239" t="s">
        <v>222</v>
      </c>
      <c r="AT200" s="239" t="s">
        <v>218</v>
      </c>
      <c r="AU200" s="239" t="s">
        <v>88</v>
      </c>
      <c r="AY200" s="14" t="s">
        <v>215</v>
      </c>
      <c r="BE200" s="240">
        <f>IF(N200="základní",J200,0)</f>
        <v>0</v>
      </c>
      <c r="BF200" s="240">
        <f>IF(N200="snížená",J200,0)</f>
        <v>0</v>
      </c>
      <c r="BG200" s="240">
        <f>IF(N200="zákl. přenesená",J200,0)</f>
        <v>0</v>
      </c>
      <c r="BH200" s="240">
        <f>IF(N200="sníž. přenesená",J200,0)</f>
        <v>0</v>
      </c>
      <c r="BI200" s="240">
        <f>IF(N200="nulová",J200,0)</f>
        <v>0</v>
      </c>
      <c r="BJ200" s="14" t="s">
        <v>86</v>
      </c>
      <c r="BK200" s="240">
        <f>ROUND(I200*H200,2)</f>
        <v>0</v>
      </c>
      <c r="BL200" s="14" t="s">
        <v>101</v>
      </c>
      <c r="BM200" s="239" t="s">
        <v>1379</v>
      </c>
    </row>
    <row r="201" s="2" customFormat="1" ht="24.15" customHeight="1">
      <c r="A201" s="35"/>
      <c r="B201" s="36"/>
      <c r="C201" s="226" t="s">
        <v>435</v>
      </c>
      <c r="D201" s="226" t="s">
        <v>218</v>
      </c>
      <c r="E201" s="227" t="s">
        <v>1380</v>
      </c>
      <c r="F201" s="228" t="s">
        <v>1381</v>
      </c>
      <c r="G201" s="229" t="s">
        <v>226</v>
      </c>
      <c r="H201" s="230">
        <v>1</v>
      </c>
      <c r="I201" s="231"/>
      <c r="J201" s="232">
        <f>ROUND(I201*H201,2)</f>
        <v>0</v>
      </c>
      <c r="K201" s="233"/>
      <c r="L201" s="234"/>
      <c r="M201" s="235" t="s">
        <v>1</v>
      </c>
      <c r="N201" s="236" t="s">
        <v>44</v>
      </c>
      <c r="O201" s="88"/>
      <c r="P201" s="237">
        <f>O201*H201</f>
        <v>0</v>
      </c>
      <c r="Q201" s="237">
        <v>0</v>
      </c>
      <c r="R201" s="237">
        <f>Q201*H201</f>
        <v>0</v>
      </c>
      <c r="S201" s="237">
        <v>0</v>
      </c>
      <c r="T201" s="238">
        <f>S201*H201</f>
        <v>0</v>
      </c>
      <c r="U201" s="35"/>
      <c r="V201" s="35"/>
      <c r="W201" s="35"/>
      <c r="X201" s="35"/>
      <c r="Y201" s="35"/>
      <c r="Z201" s="35"/>
      <c r="AA201" s="35"/>
      <c r="AB201" s="35"/>
      <c r="AC201" s="35"/>
      <c r="AD201" s="35"/>
      <c r="AE201" s="35"/>
      <c r="AR201" s="239" t="s">
        <v>222</v>
      </c>
      <c r="AT201" s="239" t="s">
        <v>218</v>
      </c>
      <c r="AU201" s="239" t="s">
        <v>88</v>
      </c>
      <c r="AY201" s="14" t="s">
        <v>215</v>
      </c>
      <c r="BE201" s="240">
        <f>IF(N201="základní",J201,0)</f>
        <v>0</v>
      </c>
      <c r="BF201" s="240">
        <f>IF(N201="snížená",J201,0)</f>
        <v>0</v>
      </c>
      <c r="BG201" s="240">
        <f>IF(N201="zákl. přenesená",J201,0)</f>
        <v>0</v>
      </c>
      <c r="BH201" s="240">
        <f>IF(N201="sníž. přenesená",J201,0)</f>
        <v>0</v>
      </c>
      <c r="BI201" s="240">
        <f>IF(N201="nulová",J201,0)</f>
        <v>0</v>
      </c>
      <c r="BJ201" s="14" t="s">
        <v>86</v>
      </c>
      <c r="BK201" s="240">
        <f>ROUND(I201*H201,2)</f>
        <v>0</v>
      </c>
      <c r="BL201" s="14" t="s">
        <v>101</v>
      </c>
      <c r="BM201" s="239" t="s">
        <v>1382</v>
      </c>
    </row>
    <row r="202" s="2" customFormat="1" ht="16.5" customHeight="1">
      <c r="A202" s="35"/>
      <c r="B202" s="36"/>
      <c r="C202" s="226" t="s">
        <v>441</v>
      </c>
      <c r="D202" s="226" t="s">
        <v>218</v>
      </c>
      <c r="E202" s="227" t="s">
        <v>1131</v>
      </c>
      <c r="F202" s="228" t="s">
        <v>1132</v>
      </c>
      <c r="G202" s="229" t="s">
        <v>226</v>
      </c>
      <c r="H202" s="230">
        <v>8</v>
      </c>
      <c r="I202" s="231"/>
      <c r="J202" s="232">
        <f>ROUND(I202*H202,2)</f>
        <v>0</v>
      </c>
      <c r="K202" s="233"/>
      <c r="L202" s="234"/>
      <c r="M202" s="235" t="s">
        <v>1</v>
      </c>
      <c r="N202" s="236" t="s">
        <v>44</v>
      </c>
      <c r="O202" s="88"/>
      <c r="P202" s="237">
        <f>O202*H202</f>
        <v>0</v>
      </c>
      <c r="Q202" s="237">
        <v>0</v>
      </c>
      <c r="R202" s="237">
        <f>Q202*H202</f>
        <v>0</v>
      </c>
      <c r="S202" s="237">
        <v>0</v>
      </c>
      <c r="T202" s="238">
        <f>S202*H202</f>
        <v>0</v>
      </c>
      <c r="U202" s="35"/>
      <c r="V202" s="35"/>
      <c r="W202" s="35"/>
      <c r="X202" s="35"/>
      <c r="Y202" s="35"/>
      <c r="Z202" s="35"/>
      <c r="AA202" s="35"/>
      <c r="AB202" s="35"/>
      <c r="AC202" s="35"/>
      <c r="AD202" s="35"/>
      <c r="AE202" s="35"/>
      <c r="AR202" s="239" t="s">
        <v>222</v>
      </c>
      <c r="AT202" s="239" t="s">
        <v>218</v>
      </c>
      <c r="AU202" s="239" t="s">
        <v>88</v>
      </c>
      <c r="AY202" s="14" t="s">
        <v>215</v>
      </c>
      <c r="BE202" s="240">
        <f>IF(N202="základní",J202,0)</f>
        <v>0</v>
      </c>
      <c r="BF202" s="240">
        <f>IF(N202="snížená",J202,0)</f>
        <v>0</v>
      </c>
      <c r="BG202" s="240">
        <f>IF(N202="zákl. přenesená",J202,0)</f>
        <v>0</v>
      </c>
      <c r="BH202" s="240">
        <f>IF(N202="sníž. přenesená",J202,0)</f>
        <v>0</v>
      </c>
      <c r="BI202" s="240">
        <f>IF(N202="nulová",J202,0)</f>
        <v>0</v>
      </c>
      <c r="BJ202" s="14" t="s">
        <v>86</v>
      </c>
      <c r="BK202" s="240">
        <f>ROUND(I202*H202,2)</f>
        <v>0</v>
      </c>
      <c r="BL202" s="14" t="s">
        <v>101</v>
      </c>
      <c r="BM202" s="239" t="s">
        <v>1383</v>
      </c>
    </row>
    <row r="203" s="2" customFormat="1" ht="24.15" customHeight="1">
      <c r="A203" s="35"/>
      <c r="B203" s="36"/>
      <c r="C203" s="241" t="s">
        <v>445</v>
      </c>
      <c r="D203" s="241" t="s">
        <v>256</v>
      </c>
      <c r="E203" s="242" t="s">
        <v>1384</v>
      </c>
      <c r="F203" s="243" t="s">
        <v>1385</v>
      </c>
      <c r="G203" s="244" t="s">
        <v>287</v>
      </c>
      <c r="H203" s="245">
        <v>0.76800000000000002</v>
      </c>
      <c r="I203" s="246"/>
      <c r="J203" s="247">
        <f>ROUND(I203*H203,2)</f>
        <v>0</v>
      </c>
      <c r="K203" s="248"/>
      <c r="L203" s="41"/>
      <c r="M203" s="249" t="s">
        <v>1</v>
      </c>
      <c r="N203" s="250" t="s">
        <v>44</v>
      </c>
      <c r="O203" s="88"/>
      <c r="P203" s="237">
        <f>O203*H203</f>
        <v>0</v>
      </c>
      <c r="Q203" s="237">
        <v>2.5018699999999998</v>
      </c>
      <c r="R203" s="237">
        <f>Q203*H203</f>
        <v>1.9214361599999998</v>
      </c>
      <c r="S203" s="237">
        <v>0</v>
      </c>
      <c r="T203" s="238">
        <f>S203*H203</f>
        <v>0</v>
      </c>
      <c r="U203" s="35"/>
      <c r="V203" s="35"/>
      <c r="W203" s="35"/>
      <c r="X203" s="35"/>
      <c r="Y203" s="35"/>
      <c r="Z203" s="35"/>
      <c r="AA203" s="35"/>
      <c r="AB203" s="35"/>
      <c r="AC203" s="35"/>
      <c r="AD203" s="35"/>
      <c r="AE203" s="35"/>
      <c r="AR203" s="239" t="s">
        <v>101</v>
      </c>
      <c r="AT203" s="239" t="s">
        <v>256</v>
      </c>
      <c r="AU203" s="239" t="s">
        <v>88</v>
      </c>
      <c r="AY203" s="14" t="s">
        <v>215</v>
      </c>
      <c r="BE203" s="240">
        <f>IF(N203="základní",J203,0)</f>
        <v>0</v>
      </c>
      <c r="BF203" s="240">
        <f>IF(N203="snížená",J203,0)</f>
        <v>0</v>
      </c>
      <c r="BG203" s="240">
        <f>IF(N203="zákl. přenesená",J203,0)</f>
        <v>0</v>
      </c>
      <c r="BH203" s="240">
        <f>IF(N203="sníž. přenesená",J203,0)</f>
        <v>0</v>
      </c>
      <c r="BI203" s="240">
        <f>IF(N203="nulová",J203,0)</f>
        <v>0</v>
      </c>
      <c r="BJ203" s="14" t="s">
        <v>86</v>
      </c>
      <c r="BK203" s="240">
        <f>ROUND(I203*H203,2)</f>
        <v>0</v>
      </c>
      <c r="BL203" s="14" t="s">
        <v>101</v>
      </c>
      <c r="BM203" s="239" t="s">
        <v>1386</v>
      </c>
    </row>
    <row r="204" s="2" customFormat="1" ht="24.15" customHeight="1">
      <c r="A204" s="35"/>
      <c r="B204" s="36"/>
      <c r="C204" s="241" t="s">
        <v>449</v>
      </c>
      <c r="D204" s="241" t="s">
        <v>256</v>
      </c>
      <c r="E204" s="242" t="s">
        <v>1387</v>
      </c>
      <c r="F204" s="243" t="s">
        <v>1388</v>
      </c>
      <c r="G204" s="244" t="s">
        <v>287</v>
      </c>
      <c r="H204" s="245">
        <v>1.7889999999999999</v>
      </c>
      <c r="I204" s="246"/>
      <c r="J204" s="247">
        <f>ROUND(I204*H204,2)</f>
        <v>0</v>
      </c>
      <c r="K204" s="248"/>
      <c r="L204" s="41"/>
      <c r="M204" s="249" t="s">
        <v>1</v>
      </c>
      <c r="N204" s="250" t="s">
        <v>44</v>
      </c>
      <c r="O204" s="88"/>
      <c r="P204" s="237">
        <f>O204*H204</f>
        <v>0</v>
      </c>
      <c r="Q204" s="237">
        <v>2.5018699999999998</v>
      </c>
      <c r="R204" s="237">
        <f>Q204*H204</f>
        <v>4.4758454299999997</v>
      </c>
      <c r="S204" s="237">
        <v>0</v>
      </c>
      <c r="T204" s="238">
        <f>S204*H204</f>
        <v>0</v>
      </c>
      <c r="U204" s="35"/>
      <c r="V204" s="35"/>
      <c r="W204" s="35"/>
      <c r="X204" s="35"/>
      <c r="Y204" s="35"/>
      <c r="Z204" s="35"/>
      <c r="AA204" s="35"/>
      <c r="AB204" s="35"/>
      <c r="AC204" s="35"/>
      <c r="AD204" s="35"/>
      <c r="AE204" s="35"/>
      <c r="AR204" s="239" t="s">
        <v>101</v>
      </c>
      <c r="AT204" s="239" t="s">
        <v>256</v>
      </c>
      <c r="AU204" s="239" t="s">
        <v>88</v>
      </c>
      <c r="AY204" s="14" t="s">
        <v>215</v>
      </c>
      <c r="BE204" s="240">
        <f>IF(N204="základní",J204,0)</f>
        <v>0</v>
      </c>
      <c r="BF204" s="240">
        <f>IF(N204="snížená",J204,0)</f>
        <v>0</v>
      </c>
      <c r="BG204" s="240">
        <f>IF(N204="zákl. přenesená",J204,0)</f>
        <v>0</v>
      </c>
      <c r="BH204" s="240">
        <f>IF(N204="sníž. přenesená",J204,0)</f>
        <v>0</v>
      </c>
      <c r="BI204" s="240">
        <f>IF(N204="nulová",J204,0)</f>
        <v>0</v>
      </c>
      <c r="BJ204" s="14" t="s">
        <v>86</v>
      </c>
      <c r="BK204" s="240">
        <f>ROUND(I204*H204,2)</f>
        <v>0</v>
      </c>
      <c r="BL204" s="14" t="s">
        <v>101</v>
      </c>
      <c r="BM204" s="239" t="s">
        <v>1389</v>
      </c>
    </row>
    <row r="205" s="2" customFormat="1" ht="24.15" customHeight="1">
      <c r="A205" s="35"/>
      <c r="B205" s="36"/>
      <c r="C205" s="241" t="s">
        <v>453</v>
      </c>
      <c r="D205" s="241" t="s">
        <v>256</v>
      </c>
      <c r="E205" s="242" t="s">
        <v>1390</v>
      </c>
      <c r="F205" s="243" t="s">
        <v>1391</v>
      </c>
      <c r="G205" s="244" t="s">
        <v>259</v>
      </c>
      <c r="H205" s="245">
        <v>17.039999999999999</v>
      </c>
      <c r="I205" s="246"/>
      <c r="J205" s="247">
        <f>ROUND(I205*H205,2)</f>
        <v>0</v>
      </c>
      <c r="K205" s="248"/>
      <c r="L205" s="41"/>
      <c r="M205" s="249" t="s">
        <v>1</v>
      </c>
      <c r="N205" s="250" t="s">
        <v>44</v>
      </c>
      <c r="O205" s="88"/>
      <c r="P205" s="237">
        <f>O205*H205</f>
        <v>0</v>
      </c>
      <c r="Q205" s="237">
        <v>0.0046499999999999996</v>
      </c>
      <c r="R205" s="237">
        <f>Q205*H205</f>
        <v>0.079235999999999987</v>
      </c>
      <c r="S205" s="237">
        <v>0</v>
      </c>
      <c r="T205" s="238">
        <f>S205*H205</f>
        <v>0</v>
      </c>
      <c r="U205" s="35"/>
      <c r="V205" s="35"/>
      <c r="W205" s="35"/>
      <c r="X205" s="35"/>
      <c r="Y205" s="35"/>
      <c r="Z205" s="35"/>
      <c r="AA205" s="35"/>
      <c r="AB205" s="35"/>
      <c r="AC205" s="35"/>
      <c r="AD205" s="35"/>
      <c r="AE205" s="35"/>
      <c r="AR205" s="239" t="s">
        <v>101</v>
      </c>
      <c r="AT205" s="239" t="s">
        <v>256</v>
      </c>
      <c r="AU205" s="239" t="s">
        <v>88</v>
      </c>
      <c r="AY205" s="14" t="s">
        <v>215</v>
      </c>
      <c r="BE205" s="240">
        <f>IF(N205="základní",J205,0)</f>
        <v>0</v>
      </c>
      <c r="BF205" s="240">
        <f>IF(N205="snížená",J205,0)</f>
        <v>0</v>
      </c>
      <c r="BG205" s="240">
        <f>IF(N205="zákl. přenesená",J205,0)</f>
        <v>0</v>
      </c>
      <c r="BH205" s="240">
        <f>IF(N205="sníž. přenesená",J205,0)</f>
        <v>0</v>
      </c>
      <c r="BI205" s="240">
        <f>IF(N205="nulová",J205,0)</f>
        <v>0</v>
      </c>
      <c r="BJ205" s="14" t="s">
        <v>86</v>
      </c>
      <c r="BK205" s="240">
        <f>ROUND(I205*H205,2)</f>
        <v>0</v>
      </c>
      <c r="BL205" s="14" t="s">
        <v>101</v>
      </c>
      <c r="BM205" s="239" t="s">
        <v>1392</v>
      </c>
    </row>
    <row r="206" s="2" customFormat="1" ht="16.5" customHeight="1">
      <c r="A206" s="35"/>
      <c r="B206" s="36"/>
      <c r="C206" s="241" t="s">
        <v>457</v>
      </c>
      <c r="D206" s="241" t="s">
        <v>256</v>
      </c>
      <c r="E206" s="242" t="s">
        <v>1393</v>
      </c>
      <c r="F206" s="243" t="s">
        <v>1394</v>
      </c>
      <c r="G206" s="244" t="s">
        <v>249</v>
      </c>
      <c r="H206" s="245">
        <v>0.39300000000000002</v>
      </c>
      <c r="I206" s="246"/>
      <c r="J206" s="247">
        <f>ROUND(I206*H206,2)</f>
        <v>0</v>
      </c>
      <c r="K206" s="248"/>
      <c r="L206" s="41"/>
      <c r="M206" s="249" t="s">
        <v>1</v>
      </c>
      <c r="N206" s="250" t="s">
        <v>44</v>
      </c>
      <c r="O206" s="88"/>
      <c r="P206" s="237">
        <f>O206*H206</f>
        <v>0</v>
      </c>
      <c r="Q206" s="237">
        <v>1.0423199999999999</v>
      </c>
      <c r="R206" s="237">
        <f>Q206*H206</f>
        <v>0.40963175999999996</v>
      </c>
      <c r="S206" s="237">
        <v>0</v>
      </c>
      <c r="T206" s="238">
        <f>S206*H206</f>
        <v>0</v>
      </c>
      <c r="U206" s="35"/>
      <c r="V206" s="35"/>
      <c r="W206" s="35"/>
      <c r="X206" s="35"/>
      <c r="Y206" s="35"/>
      <c r="Z206" s="35"/>
      <c r="AA206" s="35"/>
      <c r="AB206" s="35"/>
      <c r="AC206" s="35"/>
      <c r="AD206" s="35"/>
      <c r="AE206" s="35"/>
      <c r="AR206" s="239" t="s">
        <v>101</v>
      </c>
      <c r="AT206" s="239" t="s">
        <v>256</v>
      </c>
      <c r="AU206" s="239" t="s">
        <v>88</v>
      </c>
      <c r="AY206" s="14" t="s">
        <v>215</v>
      </c>
      <c r="BE206" s="240">
        <f>IF(N206="základní",J206,0)</f>
        <v>0</v>
      </c>
      <c r="BF206" s="240">
        <f>IF(N206="snížená",J206,0)</f>
        <v>0</v>
      </c>
      <c r="BG206" s="240">
        <f>IF(N206="zákl. přenesená",J206,0)</f>
        <v>0</v>
      </c>
      <c r="BH206" s="240">
        <f>IF(N206="sníž. přenesená",J206,0)</f>
        <v>0</v>
      </c>
      <c r="BI206" s="240">
        <f>IF(N206="nulová",J206,0)</f>
        <v>0</v>
      </c>
      <c r="BJ206" s="14" t="s">
        <v>86</v>
      </c>
      <c r="BK206" s="240">
        <f>ROUND(I206*H206,2)</f>
        <v>0</v>
      </c>
      <c r="BL206" s="14" t="s">
        <v>101</v>
      </c>
      <c r="BM206" s="239" t="s">
        <v>1395</v>
      </c>
    </row>
    <row r="207" s="12" customFormat="1" ht="22.8" customHeight="1">
      <c r="A207" s="12"/>
      <c r="B207" s="210"/>
      <c r="C207" s="211"/>
      <c r="D207" s="212" t="s">
        <v>78</v>
      </c>
      <c r="E207" s="224" t="s">
        <v>246</v>
      </c>
      <c r="F207" s="224" t="s">
        <v>673</v>
      </c>
      <c r="G207" s="211"/>
      <c r="H207" s="211"/>
      <c r="I207" s="214"/>
      <c r="J207" s="225">
        <f>BK207</f>
        <v>0</v>
      </c>
      <c r="K207" s="211"/>
      <c r="L207" s="216"/>
      <c r="M207" s="217"/>
      <c r="N207" s="218"/>
      <c r="O207" s="218"/>
      <c r="P207" s="219">
        <f>SUM(P208:P214)</f>
        <v>0</v>
      </c>
      <c r="Q207" s="218"/>
      <c r="R207" s="219">
        <f>SUM(R208:R214)</f>
        <v>1.17991633</v>
      </c>
      <c r="S207" s="218"/>
      <c r="T207" s="220">
        <f>SUM(T208:T214)</f>
        <v>28.765200000000004</v>
      </c>
      <c r="U207" s="12"/>
      <c r="V207" s="12"/>
      <c r="W207" s="12"/>
      <c r="X207" s="12"/>
      <c r="Y207" s="12"/>
      <c r="Z207" s="12"/>
      <c r="AA207" s="12"/>
      <c r="AB207" s="12"/>
      <c r="AC207" s="12"/>
      <c r="AD207" s="12"/>
      <c r="AE207" s="12"/>
      <c r="AR207" s="221" t="s">
        <v>86</v>
      </c>
      <c r="AT207" s="222" t="s">
        <v>78</v>
      </c>
      <c r="AU207" s="222" t="s">
        <v>86</v>
      </c>
      <c r="AY207" s="221" t="s">
        <v>215</v>
      </c>
      <c r="BK207" s="223">
        <f>SUM(BK208:BK214)</f>
        <v>0</v>
      </c>
    </row>
    <row r="208" s="2" customFormat="1" ht="24.15" customHeight="1">
      <c r="A208" s="35"/>
      <c r="B208" s="36"/>
      <c r="C208" s="241" t="s">
        <v>1396</v>
      </c>
      <c r="D208" s="241" t="s">
        <v>256</v>
      </c>
      <c r="E208" s="242" t="s">
        <v>1138</v>
      </c>
      <c r="F208" s="243" t="s">
        <v>1139</v>
      </c>
      <c r="G208" s="244" t="s">
        <v>259</v>
      </c>
      <c r="H208" s="245">
        <v>2.0609999999999999</v>
      </c>
      <c r="I208" s="246"/>
      <c r="J208" s="247">
        <f>ROUND(I208*H208,2)</f>
        <v>0</v>
      </c>
      <c r="K208" s="248"/>
      <c r="L208" s="41"/>
      <c r="M208" s="249" t="s">
        <v>1</v>
      </c>
      <c r="N208" s="250" t="s">
        <v>44</v>
      </c>
      <c r="O208" s="88"/>
      <c r="P208" s="237">
        <f>O208*H208</f>
        <v>0</v>
      </c>
      <c r="Q208" s="237">
        <v>0.00063000000000000003</v>
      </c>
      <c r="R208" s="237">
        <f>Q208*H208</f>
        <v>0.0012984299999999999</v>
      </c>
      <c r="S208" s="237">
        <v>0</v>
      </c>
      <c r="T208" s="238">
        <f>S208*H208</f>
        <v>0</v>
      </c>
      <c r="U208" s="35"/>
      <c r="V208" s="35"/>
      <c r="W208" s="35"/>
      <c r="X208" s="35"/>
      <c r="Y208" s="35"/>
      <c r="Z208" s="35"/>
      <c r="AA208" s="35"/>
      <c r="AB208" s="35"/>
      <c r="AC208" s="35"/>
      <c r="AD208" s="35"/>
      <c r="AE208" s="35"/>
      <c r="AR208" s="239" t="s">
        <v>101</v>
      </c>
      <c r="AT208" s="239" t="s">
        <v>256</v>
      </c>
      <c r="AU208" s="239" t="s">
        <v>88</v>
      </c>
      <c r="AY208" s="14" t="s">
        <v>215</v>
      </c>
      <c r="BE208" s="240">
        <f>IF(N208="základní",J208,0)</f>
        <v>0</v>
      </c>
      <c r="BF208" s="240">
        <f>IF(N208="snížená",J208,0)</f>
        <v>0</v>
      </c>
      <c r="BG208" s="240">
        <f>IF(N208="zákl. přenesená",J208,0)</f>
        <v>0</v>
      </c>
      <c r="BH208" s="240">
        <f>IF(N208="sníž. přenesená",J208,0)</f>
        <v>0</v>
      </c>
      <c r="BI208" s="240">
        <f>IF(N208="nulová",J208,0)</f>
        <v>0</v>
      </c>
      <c r="BJ208" s="14" t="s">
        <v>86</v>
      </c>
      <c r="BK208" s="240">
        <f>ROUND(I208*H208,2)</f>
        <v>0</v>
      </c>
      <c r="BL208" s="14" t="s">
        <v>101</v>
      </c>
      <c r="BM208" s="239" t="s">
        <v>1397</v>
      </c>
    </row>
    <row r="209" s="2" customFormat="1" ht="24.15" customHeight="1">
      <c r="A209" s="35"/>
      <c r="B209" s="36"/>
      <c r="C209" s="241" t="s">
        <v>461</v>
      </c>
      <c r="D209" s="241" t="s">
        <v>256</v>
      </c>
      <c r="E209" s="242" t="s">
        <v>1141</v>
      </c>
      <c r="F209" s="243" t="s">
        <v>1142</v>
      </c>
      <c r="G209" s="244" t="s">
        <v>221</v>
      </c>
      <c r="H209" s="245">
        <v>6.8700000000000001</v>
      </c>
      <c r="I209" s="246"/>
      <c r="J209" s="247">
        <f>ROUND(I209*H209,2)</f>
        <v>0</v>
      </c>
      <c r="K209" s="248"/>
      <c r="L209" s="41"/>
      <c r="M209" s="249" t="s">
        <v>1</v>
      </c>
      <c r="N209" s="250" t="s">
        <v>44</v>
      </c>
      <c r="O209" s="88"/>
      <c r="P209" s="237">
        <f>O209*H209</f>
        <v>0</v>
      </c>
      <c r="Q209" s="237">
        <v>0.00017000000000000001</v>
      </c>
      <c r="R209" s="237">
        <f>Q209*H209</f>
        <v>0.0011679000000000001</v>
      </c>
      <c r="S209" s="237">
        <v>0</v>
      </c>
      <c r="T209" s="238">
        <f>S209*H209</f>
        <v>0</v>
      </c>
      <c r="U209" s="35"/>
      <c r="V209" s="35"/>
      <c r="W209" s="35"/>
      <c r="X209" s="35"/>
      <c r="Y209" s="35"/>
      <c r="Z209" s="35"/>
      <c r="AA209" s="35"/>
      <c r="AB209" s="35"/>
      <c r="AC209" s="35"/>
      <c r="AD209" s="35"/>
      <c r="AE209" s="35"/>
      <c r="AR209" s="239" t="s">
        <v>101</v>
      </c>
      <c r="AT209" s="239" t="s">
        <v>256</v>
      </c>
      <c r="AU209" s="239" t="s">
        <v>88</v>
      </c>
      <c r="AY209" s="14" t="s">
        <v>215</v>
      </c>
      <c r="BE209" s="240">
        <f>IF(N209="základní",J209,0)</f>
        <v>0</v>
      </c>
      <c r="BF209" s="240">
        <f>IF(N209="snížená",J209,0)</f>
        <v>0</v>
      </c>
      <c r="BG209" s="240">
        <f>IF(N209="zákl. přenesená",J209,0)</f>
        <v>0</v>
      </c>
      <c r="BH209" s="240">
        <f>IF(N209="sníž. přenesená",J209,0)</f>
        <v>0</v>
      </c>
      <c r="BI209" s="240">
        <f>IF(N209="nulová",J209,0)</f>
        <v>0</v>
      </c>
      <c r="BJ209" s="14" t="s">
        <v>86</v>
      </c>
      <c r="BK209" s="240">
        <f>ROUND(I209*H209,2)</f>
        <v>0</v>
      </c>
      <c r="BL209" s="14" t="s">
        <v>101</v>
      </c>
      <c r="BM209" s="239" t="s">
        <v>1398</v>
      </c>
    </row>
    <row r="210" s="2" customFormat="1" ht="24.15" customHeight="1">
      <c r="A210" s="35"/>
      <c r="B210" s="36"/>
      <c r="C210" s="241" t="s">
        <v>465</v>
      </c>
      <c r="D210" s="241" t="s">
        <v>256</v>
      </c>
      <c r="E210" s="242" t="s">
        <v>1399</v>
      </c>
      <c r="F210" s="243" t="s">
        <v>1400</v>
      </c>
      <c r="G210" s="244" t="s">
        <v>226</v>
      </c>
      <c r="H210" s="245">
        <v>1</v>
      </c>
      <c r="I210" s="246"/>
      <c r="J210" s="247">
        <f>ROUND(I210*H210,2)</f>
        <v>0</v>
      </c>
      <c r="K210" s="248"/>
      <c r="L210" s="41"/>
      <c r="M210" s="249" t="s">
        <v>1</v>
      </c>
      <c r="N210" s="250" t="s">
        <v>44</v>
      </c>
      <c r="O210" s="88"/>
      <c r="P210" s="237">
        <f>O210*H210</f>
        <v>0</v>
      </c>
      <c r="Q210" s="237">
        <v>0.0064900000000000001</v>
      </c>
      <c r="R210" s="237">
        <f>Q210*H210</f>
        <v>0.0064900000000000001</v>
      </c>
      <c r="S210" s="237">
        <v>0</v>
      </c>
      <c r="T210" s="238">
        <f>S210*H210</f>
        <v>0</v>
      </c>
      <c r="U210" s="35"/>
      <c r="V210" s="35"/>
      <c r="W210" s="35"/>
      <c r="X210" s="35"/>
      <c r="Y210" s="35"/>
      <c r="Z210" s="35"/>
      <c r="AA210" s="35"/>
      <c r="AB210" s="35"/>
      <c r="AC210" s="35"/>
      <c r="AD210" s="35"/>
      <c r="AE210" s="35"/>
      <c r="AR210" s="239" t="s">
        <v>101</v>
      </c>
      <c r="AT210" s="239" t="s">
        <v>256</v>
      </c>
      <c r="AU210" s="239" t="s">
        <v>88</v>
      </c>
      <c r="AY210" s="14" t="s">
        <v>215</v>
      </c>
      <c r="BE210" s="240">
        <f>IF(N210="základní",J210,0)</f>
        <v>0</v>
      </c>
      <c r="BF210" s="240">
        <f>IF(N210="snížená",J210,0)</f>
        <v>0</v>
      </c>
      <c r="BG210" s="240">
        <f>IF(N210="zákl. přenesená",J210,0)</f>
        <v>0</v>
      </c>
      <c r="BH210" s="240">
        <f>IF(N210="sníž. přenesená",J210,0)</f>
        <v>0</v>
      </c>
      <c r="BI210" s="240">
        <f>IF(N210="nulová",J210,0)</f>
        <v>0</v>
      </c>
      <c r="BJ210" s="14" t="s">
        <v>86</v>
      </c>
      <c r="BK210" s="240">
        <f>ROUND(I210*H210,2)</f>
        <v>0</v>
      </c>
      <c r="BL210" s="14" t="s">
        <v>101</v>
      </c>
      <c r="BM210" s="239" t="s">
        <v>1401</v>
      </c>
    </row>
    <row r="211" s="2" customFormat="1" ht="24.15" customHeight="1">
      <c r="A211" s="35"/>
      <c r="B211" s="36"/>
      <c r="C211" s="241" t="s">
        <v>469</v>
      </c>
      <c r="D211" s="241" t="s">
        <v>256</v>
      </c>
      <c r="E211" s="242" t="s">
        <v>1402</v>
      </c>
      <c r="F211" s="243" t="s">
        <v>1403</v>
      </c>
      <c r="G211" s="244" t="s">
        <v>221</v>
      </c>
      <c r="H211" s="245">
        <v>6</v>
      </c>
      <c r="I211" s="246"/>
      <c r="J211" s="247">
        <f>ROUND(I211*H211,2)</f>
        <v>0</v>
      </c>
      <c r="K211" s="248"/>
      <c r="L211" s="41"/>
      <c r="M211" s="249" t="s">
        <v>1</v>
      </c>
      <c r="N211" s="250" t="s">
        <v>44</v>
      </c>
      <c r="O211" s="88"/>
      <c r="P211" s="237">
        <f>O211*H211</f>
        <v>0</v>
      </c>
      <c r="Q211" s="237">
        <v>0</v>
      </c>
      <c r="R211" s="237">
        <f>Q211*H211</f>
        <v>0</v>
      </c>
      <c r="S211" s="237">
        <v>0.085999999999999993</v>
      </c>
      <c r="T211" s="238">
        <f>S211*H211</f>
        <v>0.51600000000000001</v>
      </c>
      <c r="U211" s="35"/>
      <c r="V211" s="35"/>
      <c r="W211" s="35"/>
      <c r="X211" s="35"/>
      <c r="Y211" s="35"/>
      <c r="Z211" s="35"/>
      <c r="AA211" s="35"/>
      <c r="AB211" s="35"/>
      <c r="AC211" s="35"/>
      <c r="AD211" s="35"/>
      <c r="AE211" s="35"/>
      <c r="AR211" s="239" t="s">
        <v>101</v>
      </c>
      <c r="AT211" s="239" t="s">
        <v>256</v>
      </c>
      <c r="AU211" s="239" t="s">
        <v>88</v>
      </c>
      <c r="AY211" s="14" t="s">
        <v>215</v>
      </c>
      <c r="BE211" s="240">
        <f>IF(N211="základní",J211,0)</f>
        <v>0</v>
      </c>
      <c r="BF211" s="240">
        <f>IF(N211="snížená",J211,0)</f>
        <v>0</v>
      </c>
      <c r="BG211" s="240">
        <f>IF(N211="zákl. přenesená",J211,0)</f>
        <v>0</v>
      </c>
      <c r="BH211" s="240">
        <f>IF(N211="sníž. přenesená",J211,0)</f>
        <v>0</v>
      </c>
      <c r="BI211" s="240">
        <f>IF(N211="nulová",J211,0)</f>
        <v>0</v>
      </c>
      <c r="BJ211" s="14" t="s">
        <v>86</v>
      </c>
      <c r="BK211" s="240">
        <f>ROUND(I211*H211,2)</f>
        <v>0</v>
      </c>
      <c r="BL211" s="14" t="s">
        <v>101</v>
      </c>
      <c r="BM211" s="239" t="s">
        <v>1404</v>
      </c>
    </row>
    <row r="212" s="2" customFormat="1" ht="16.5" customHeight="1">
      <c r="A212" s="35"/>
      <c r="B212" s="36"/>
      <c r="C212" s="241" t="s">
        <v>473</v>
      </c>
      <c r="D212" s="241" t="s">
        <v>256</v>
      </c>
      <c r="E212" s="242" t="s">
        <v>674</v>
      </c>
      <c r="F212" s="243" t="s">
        <v>675</v>
      </c>
      <c r="G212" s="244" t="s">
        <v>287</v>
      </c>
      <c r="H212" s="245">
        <v>7.8399999999999999</v>
      </c>
      <c r="I212" s="246"/>
      <c r="J212" s="247">
        <f>ROUND(I212*H212,2)</f>
        <v>0</v>
      </c>
      <c r="K212" s="248"/>
      <c r="L212" s="41"/>
      <c r="M212" s="249" t="s">
        <v>1</v>
      </c>
      <c r="N212" s="250" t="s">
        <v>44</v>
      </c>
      <c r="O212" s="88"/>
      <c r="P212" s="237">
        <f>O212*H212</f>
        <v>0</v>
      </c>
      <c r="Q212" s="237">
        <v>0.12</v>
      </c>
      <c r="R212" s="237">
        <f>Q212*H212</f>
        <v>0.94079999999999997</v>
      </c>
      <c r="S212" s="237">
        <v>2.4900000000000002</v>
      </c>
      <c r="T212" s="238">
        <f>S212*H212</f>
        <v>19.521600000000003</v>
      </c>
      <c r="U212" s="35"/>
      <c r="V212" s="35"/>
      <c r="W212" s="35"/>
      <c r="X212" s="35"/>
      <c r="Y212" s="35"/>
      <c r="Z212" s="35"/>
      <c r="AA212" s="35"/>
      <c r="AB212" s="35"/>
      <c r="AC212" s="35"/>
      <c r="AD212" s="35"/>
      <c r="AE212" s="35"/>
      <c r="AR212" s="239" t="s">
        <v>101</v>
      </c>
      <c r="AT212" s="239" t="s">
        <v>256</v>
      </c>
      <c r="AU212" s="239" t="s">
        <v>88</v>
      </c>
      <c r="AY212" s="14" t="s">
        <v>215</v>
      </c>
      <c r="BE212" s="240">
        <f>IF(N212="základní",J212,0)</f>
        <v>0</v>
      </c>
      <c r="BF212" s="240">
        <f>IF(N212="snížená",J212,0)</f>
        <v>0</v>
      </c>
      <c r="BG212" s="240">
        <f>IF(N212="zákl. přenesená",J212,0)</f>
        <v>0</v>
      </c>
      <c r="BH212" s="240">
        <f>IF(N212="sníž. přenesená",J212,0)</f>
        <v>0</v>
      </c>
      <c r="BI212" s="240">
        <f>IF(N212="nulová",J212,0)</f>
        <v>0</v>
      </c>
      <c r="BJ212" s="14" t="s">
        <v>86</v>
      </c>
      <c r="BK212" s="240">
        <f>ROUND(I212*H212,2)</f>
        <v>0</v>
      </c>
      <c r="BL212" s="14" t="s">
        <v>101</v>
      </c>
      <c r="BM212" s="239" t="s">
        <v>1405</v>
      </c>
    </row>
    <row r="213" s="2" customFormat="1" ht="16.5" customHeight="1">
      <c r="A213" s="35"/>
      <c r="B213" s="36"/>
      <c r="C213" s="241" t="s">
        <v>477</v>
      </c>
      <c r="D213" s="241" t="s">
        <v>256</v>
      </c>
      <c r="E213" s="242" t="s">
        <v>1144</v>
      </c>
      <c r="F213" s="243" t="s">
        <v>1145</v>
      </c>
      <c r="G213" s="244" t="s">
        <v>287</v>
      </c>
      <c r="H213" s="245">
        <v>1.9179999999999999</v>
      </c>
      <c r="I213" s="246"/>
      <c r="J213" s="247">
        <f>ROUND(I213*H213,2)</f>
        <v>0</v>
      </c>
      <c r="K213" s="248"/>
      <c r="L213" s="41"/>
      <c r="M213" s="249" t="s">
        <v>1</v>
      </c>
      <c r="N213" s="250" t="s">
        <v>44</v>
      </c>
      <c r="O213" s="88"/>
      <c r="P213" s="237">
        <f>O213*H213</f>
        <v>0</v>
      </c>
      <c r="Q213" s="237">
        <v>0.12</v>
      </c>
      <c r="R213" s="237">
        <f>Q213*H213</f>
        <v>0.23015999999999998</v>
      </c>
      <c r="S213" s="237">
        <v>2.2000000000000002</v>
      </c>
      <c r="T213" s="238">
        <f>S213*H213</f>
        <v>4.2195999999999998</v>
      </c>
      <c r="U213" s="35"/>
      <c r="V213" s="35"/>
      <c r="W213" s="35"/>
      <c r="X213" s="35"/>
      <c r="Y213" s="35"/>
      <c r="Z213" s="35"/>
      <c r="AA213" s="35"/>
      <c r="AB213" s="35"/>
      <c r="AC213" s="35"/>
      <c r="AD213" s="35"/>
      <c r="AE213" s="35"/>
      <c r="AR213" s="239" t="s">
        <v>101</v>
      </c>
      <c r="AT213" s="239" t="s">
        <v>256</v>
      </c>
      <c r="AU213" s="239" t="s">
        <v>88</v>
      </c>
      <c r="AY213" s="14" t="s">
        <v>215</v>
      </c>
      <c r="BE213" s="240">
        <f>IF(N213="základní",J213,0)</f>
        <v>0</v>
      </c>
      <c r="BF213" s="240">
        <f>IF(N213="snížená",J213,0)</f>
        <v>0</v>
      </c>
      <c r="BG213" s="240">
        <f>IF(N213="zákl. přenesená",J213,0)</f>
        <v>0</v>
      </c>
      <c r="BH213" s="240">
        <f>IF(N213="sníž. přenesená",J213,0)</f>
        <v>0</v>
      </c>
      <c r="BI213" s="240">
        <f>IF(N213="nulová",J213,0)</f>
        <v>0</v>
      </c>
      <c r="BJ213" s="14" t="s">
        <v>86</v>
      </c>
      <c r="BK213" s="240">
        <f>ROUND(I213*H213,2)</f>
        <v>0</v>
      </c>
      <c r="BL213" s="14" t="s">
        <v>101</v>
      </c>
      <c r="BM213" s="239" t="s">
        <v>1406</v>
      </c>
    </row>
    <row r="214" s="2" customFormat="1" ht="16.5" customHeight="1">
      <c r="A214" s="35"/>
      <c r="B214" s="36"/>
      <c r="C214" s="241" t="s">
        <v>1407</v>
      </c>
      <c r="D214" s="241" t="s">
        <v>256</v>
      </c>
      <c r="E214" s="242" t="s">
        <v>1408</v>
      </c>
      <c r="F214" s="243" t="s">
        <v>1409</v>
      </c>
      <c r="G214" s="244" t="s">
        <v>221</v>
      </c>
      <c r="H214" s="245">
        <v>4.5999999999999996</v>
      </c>
      <c r="I214" s="246"/>
      <c r="J214" s="247">
        <f>ROUND(I214*H214,2)</f>
        <v>0</v>
      </c>
      <c r="K214" s="248"/>
      <c r="L214" s="41"/>
      <c r="M214" s="249" t="s">
        <v>1</v>
      </c>
      <c r="N214" s="250" t="s">
        <v>44</v>
      </c>
      <c r="O214" s="88"/>
      <c r="P214" s="237">
        <f>O214*H214</f>
        <v>0</v>
      </c>
      <c r="Q214" s="237">
        <v>0</v>
      </c>
      <c r="R214" s="237">
        <f>Q214*H214</f>
        <v>0</v>
      </c>
      <c r="S214" s="237">
        <v>0.97999999999999998</v>
      </c>
      <c r="T214" s="238">
        <f>S214*H214</f>
        <v>4.508</v>
      </c>
      <c r="U214" s="35"/>
      <c r="V214" s="35"/>
      <c r="W214" s="35"/>
      <c r="X214" s="35"/>
      <c r="Y214" s="35"/>
      <c r="Z214" s="35"/>
      <c r="AA214" s="35"/>
      <c r="AB214" s="35"/>
      <c r="AC214" s="35"/>
      <c r="AD214" s="35"/>
      <c r="AE214" s="35"/>
      <c r="AR214" s="239" t="s">
        <v>101</v>
      </c>
      <c r="AT214" s="239" t="s">
        <v>256</v>
      </c>
      <c r="AU214" s="239" t="s">
        <v>88</v>
      </c>
      <c r="AY214" s="14" t="s">
        <v>215</v>
      </c>
      <c r="BE214" s="240">
        <f>IF(N214="základní",J214,0)</f>
        <v>0</v>
      </c>
      <c r="BF214" s="240">
        <f>IF(N214="snížená",J214,0)</f>
        <v>0</v>
      </c>
      <c r="BG214" s="240">
        <f>IF(N214="zákl. přenesená",J214,0)</f>
        <v>0</v>
      </c>
      <c r="BH214" s="240">
        <f>IF(N214="sníž. přenesená",J214,0)</f>
        <v>0</v>
      </c>
      <c r="BI214" s="240">
        <f>IF(N214="nulová",J214,0)</f>
        <v>0</v>
      </c>
      <c r="BJ214" s="14" t="s">
        <v>86</v>
      </c>
      <c r="BK214" s="240">
        <f>ROUND(I214*H214,2)</f>
        <v>0</v>
      </c>
      <c r="BL214" s="14" t="s">
        <v>101</v>
      </c>
      <c r="BM214" s="239" t="s">
        <v>1410</v>
      </c>
    </row>
    <row r="215" s="12" customFormat="1" ht="22.8" customHeight="1">
      <c r="A215" s="12"/>
      <c r="B215" s="210"/>
      <c r="C215" s="211"/>
      <c r="D215" s="212" t="s">
        <v>78</v>
      </c>
      <c r="E215" s="224" t="s">
        <v>1162</v>
      </c>
      <c r="F215" s="224" t="s">
        <v>1163</v>
      </c>
      <c r="G215" s="211"/>
      <c r="H215" s="211"/>
      <c r="I215" s="214"/>
      <c r="J215" s="225">
        <f>BK215</f>
        <v>0</v>
      </c>
      <c r="K215" s="211"/>
      <c r="L215" s="216"/>
      <c r="M215" s="217"/>
      <c r="N215" s="218"/>
      <c r="O215" s="218"/>
      <c r="P215" s="219">
        <f>SUM(P216:P220)</f>
        <v>0</v>
      </c>
      <c r="Q215" s="218"/>
      <c r="R215" s="219">
        <f>SUM(R216:R220)</f>
        <v>0</v>
      </c>
      <c r="S215" s="218"/>
      <c r="T215" s="220">
        <f>SUM(T216:T220)</f>
        <v>0</v>
      </c>
      <c r="U215" s="12"/>
      <c r="V215" s="12"/>
      <c r="W215" s="12"/>
      <c r="X215" s="12"/>
      <c r="Y215" s="12"/>
      <c r="Z215" s="12"/>
      <c r="AA215" s="12"/>
      <c r="AB215" s="12"/>
      <c r="AC215" s="12"/>
      <c r="AD215" s="12"/>
      <c r="AE215" s="12"/>
      <c r="AR215" s="221" t="s">
        <v>86</v>
      </c>
      <c r="AT215" s="222" t="s">
        <v>78</v>
      </c>
      <c r="AU215" s="222" t="s">
        <v>86</v>
      </c>
      <c r="AY215" s="221" t="s">
        <v>215</v>
      </c>
      <c r="BK215" s="223">
        <f>SUM(BK216:BK220)</f>
        <v>0</v>
      </c>
    </row>
    <row r="216" s="2" customFormat="1" ht="24.15" customHeight="1">
      <c r="A216" s="35"/>
      <c r="B216" s="36"/>
      <c r="C216" s="241" t="s">
        <v>1411</v>
      </c>
      <c r="D216" s="241" t="s">
        <v>256</v>
      </c>
      <c r="E216" s="242" t="s">
        <v>1164</v>
      </c>
      <c r="F216" s="243" t="s">
        <v>1165</v>
      </c>
      <c r="G216" s="244" t="s">
        <v>249</v>
      </c>
      <c r="H216" s="245">
        <v>42.773000000000003</v>
      </c>
      <c r="I216" s="246"/>
      <c r="J216" s="247">
        <f>ROUND(I216*H216,2)</f>
        <v>0</v>
      </c>
      <c r="K216" s="248"/>
      <c r="L216" s="41"/>
      <c r="M216" s="249" t="s">
        <v>1</v>
      </c>
      <c r="N216" s="250" t="s">
        <v>44</v>
      </c>
      <c r="O216" s="88"/>
      <c r="P216" s="237">
        <f>O216*H216</f>
        <v>0</v>
      </c>
      <c r="Q216" s="237">
        <v>0</v>
      </c>
      <c r="R216" s="237">
        <f>Q216*H216</f>
        <v>0</v>
      </c>
      <c r="S216" s="237">
        <v>0</v>
      </c>
      <c r="T216" s="238">
        <f>S216*H216</f>
        <v>0</v>
      </c>
      <c r="U216" s="35"/>
      <c r="V216" s="35"/>
      <c r="W216" s="35"/>
      <c r="X216" s="35"/>
      <c r="Y216" s="35"/>
      <c r="Z216" s="35"/>
      <c r="AA216" s="35"/>
      <c r="AB216" s="35"/>
      <c r="AC216" s="35"/>
      <c r="AD216" s="35"/>
      <c r="AE216" s="35"/>
      <c r="AR216" s="239" t="s">
        <v>101</v>
      </c>
      <c r="AT216" s="239" t="s">
        <v>256</v>
      </c>
      <c r="AU216" s="239" t="s">
        <v>88</v>
      </c>
      <c r="AY216" s="14" t="s">
        <v>215</v>
      </c>
      <c r="BE216" s="240">
        <f>IF(N216="základní",J216,0)</f>
        <v>0</v>
      </c>
      <c r="BF216" s="240">
        <f>IF(N216="snížená",J216,0)</f>
        <v>0</v>
      </c>
      <c r="BG216" s="240">
        <f>IF(N216="zákl. přenesená",J216,0)</f>
        <v>0</v>
      </c>
      <c r="BH216" s="240">
        <f>IF(N216="sníž. přenesená",J216,0)</f>
        <v>0</v>
      </c>
      <c r="BI216" s="240">
        <f>IF(N216="nulová",J216,0)</f>
        <v>0</v>
      </c>
      <c r="BJ216" s="14" t="s">
        <v>86</v>
      </c>
      <c r="BK216" s="240">
        <f>ROUND(I216*H216,2)</f>
        <v>0</v>
      </c>
      <c r="BL216" s="14" t="s">
        <v>101</v>
      </c>
      <c r="BM216" s="239" t="s">
        <v>1412</v>
      </c>
    </row>
    <row r="217" s="2" customFormat="1" ht="16.5" customHeight="1">
      <c r="A217" s="35"/>
      <c r="B217" s="36"/>
      <c r="C217" s="241" t="s">
        <v>1413</v>
      </c>
      <c r="D217" s="241" t="s">
        <v>256</v>
      </c>
      <c r="E217" s="242" t="s">
        <v>1167</v>
      </c>
      <c r="F217" s="243" t="s">
        <v>1168</v>
      </c>
      <c r="G217" s="244" t="s">
        <v>249</v>
      </c>
      <c r="H217" s="245">
        <v>299.59300000000002</v>
      </c>
      <c r="I217" s="246"/>
      <c r="J217" s="247">
        <f>ROUND(I217*H217,2)</f>
        <v>0</v>
      </c>
      <c r="K217" s="248"/>
      <c r="L217" s="41"/>
      <c r="M217" s="249" t="s">
        <v>1</v>
      </c>
      <c r="N217" s="250" t="s">
        <v>44</v>
      </c>
      <c r="O217" s="88"/>
      <c r="P217" s="237">
        <f>O217*H217</f>
        <v>0</v>
      </c>
      <c r="Q217" s="237">
        <v>0</v>
      </c>
      <c r="R217" s="237">
        <f>Q217*H217</f>
        <v>0</v>
      </c>
      <c r="S217" s="237">
        <v>0</v>
      </c>
      <c r="T217" s="238">
        <f>S217*H217</f>
        <v>0</v>
      </c>
      <c r="U217" s="35"/>
      <c r="V217" s="35"/>
      <c r="W217" s="35"/>
      <c r="X217" s="35"/>
      <c r="Y217" s="35"/>
      <c r="Z217" s="35"/>
      <c r="AA217" s="35"/>
      <c r="AB217" s="35"/>
      <c r="AC217" s="35"/>
      <c r="AD217" s="35"/>
      <c r="AE217" s="35"/>
      <c r="AR217" s="239" t="s">
        <v>101</v>
      </c>
      <c r="AT217" s="239" t="s">
        <v>256</v>
      </c>
      <c r="AU217" s="239" t="s">
        <v>88</v>
      </c>
      <c r="AY217" s="14" t="s">
        <v>215</v>
      </c>
      <c r="BE217" s="240">
        <f>IF(N217="základní",J217,0)</f>
        <v>0</v>
      </c>
      <c r="BF217" s="240">
        <f>IF(N217="snížená",J217,0)</f>
        <v>0</v>
      </c>
      <c r="BG217" s="240">
        <f>IF(N217="zákl. přenesená",J217,0)</f>
        <v>0</v>
      </c>
      <c r="BH217" s="240">
        <f>IF(N217="sníž. přenesená",J217,0)</f>
        <v>0</v>
      </c>
      <c r="BI217" s="240">
        <f>IF(N217="nulová",J217,0)</f>
        <v>0</v>
      </c>
      <c r="BJ217" s="14" t="s">
        <v>86</v>
      </c>
      <c r="BK217" s="240">
        <f>ROUND(I217*H217,2)</f>
        <v>0</v>
      </c>
      <c r="BL217" s="14" t="s">
        <v>101</v>
      </c>
      <c r="BM217" s="239" t="s">
        <v>1414</v>
      </c>
    </row>
    <row r="218" s="2" customFormat="1" ht="24.15" customHeight="1">
      <c r="A218" s="35"/>
      <c r="B218" s="36"/>
      <c r="C218" s="241" t="s">
        <v>1415</v>
      </c>
      <c r="D218" s="241" t="s">
        <v>256</v>
      </c>
      <c r="E218" s="242" t="s">
        <v>1170</v>
      </c>
      <c r="F218" s="243" t="s">
        <v>1171</v>
      </c>
      <c r="G218" s="244" t="s">
        <v>249</v>
      </c>
      <c r="H218" s="245">
        <v>85.597999999999999</v>
      </c>
      <c r="I218" s="246"/>
      <c r="J218" s="247">
        <f>ROUND(I218*H218,2)</f>
        <v>0</v>
      </c>
      <c r="K218" s="248"/>
      <c r="L218" s="41"/>
      <c r="M218" s="249" t="s">
        <v>1</v>
      </c>
      <c r="N218" s="250" t="s">
        <v>44</v>
      </c>
      <c r="O218" s="88"/>
      <c r="P218" s="237">
        <f>O218*H218</f>
        <v>0</v>
      </c>
      <c r="Q218" s="237">
        <v>0</v>
      </c>
      <c r="R218" s="237">
        <f>Q218*H218</f>
        <v>0</v>
      </c>
      <c r="S218" s="237">
        <v>0</v>
      </c>
      <c r="T218" s="238">
        <f>S218*H218</f>
        <v>0</v>
      </c>
      <c r="U218" s="35"/>
      <c r="V218" s="35"/>
      <c r="W218" s="35"/>
      <c r="X218" s="35"/>
      <c r="Y218" s="35"/>
      <c r="Z218" s="35"/>
      <c r="AA218" s="35"/>
      <c r="AB218" s="35"/>
      <c r="AC218" s="35"/>
      <c r="AD218" s="35"/>
      <c r="AE218" s="35"/>
      <c r="AR218" s="239" t="s">
        <v>101</v>
      </c>
      <c r="AT218" s="239" t="s">
        <v>256</v>
      </c>
      <c r="AU218" s="239" t="s">
        <v>88</v>
      </c>
      <c r="AY218" s="14" t="s">
        <v>215</v>
      </c>
      <c r="BE218" s="240">
        <f>IF(N218="základní",J218,0)</f>
        <v>0</v>
      </c>
      <c r="BF218" s="240">
        <f>IF(N218="snížená",J218,0)</f>
        <v>0</v>
      </c>
      <c r="BG218" s="240">
        <f>IF(N218="zákl. přenesená",J218,0)</f>
        <v>0</v>
      </c>
      <c r="BH218" s="240">
        <f>IF(N218="sníž. přenesená",J218,0)</f>
        <v>0</v>
      </c>
      <c r="BI218" s="240">
        <f>IF(N218="nulová",J218,0)</f>
        <v>0</v>
      </c>
      <c r="BJ218" s="14" t="s">
        <v>86</v>
      </c>
      <c r="BK218" s="240">
        <f>ROUND(I218*H218,2)</f>
        <v>0</v>
      </c>
      <c r="BL218" s="14" t="s">
        <v>101</v>
      </c>
      <c r="BM218" s="239" t="s">
        <v>1416</v>
      </c>
    </row>
    <row r="219" s="2" customFormat="1" ht="44.25" customHeight="1">
      <c r="A219" s="35"/>
      <c r="B219" s="36"/>
      <c r="C219" s="241" t="s">
        <v>1417</v>
      </c>
      <c r="D219" s="241" t="s">
        <v>256</v>
      </c>
      <c r="E219" s="242" t="s">
        <v>1179</v>
      </c>
      <c r="F219" s="243" t="s">
        <v>1180</v>
      </c>
      <c r="G219" s="244" t="s">
        <v>249</v>
      </c>
      <c r="H219" s="245">
        <v>8.7279999999999998</v>
      </c>
      <c r="I219" s="246"/>
      <c r="J219" s="247">
        <f>ROUND(I219*H219,2)</f>
        <v>0</v>
      </c>
      <c r="K219" s="248"/>
      <c r="L219" s="41"/>
      <c r="M219" s="249" t="s">
        <v>1</v>
      </c>
      <c r="N219" s="250" t="s">
        <v>44</v>
      </c>
      <c r="O219" s="88"/>
      <c r="P219" s="237">
        <f>O219*H219</f>
        <v>0</v>
      </c>
      <c r="Q219" s="237">
        <v>0</v>
      </c>
      <c r="R219" s="237">
        <f>Q219*H219</f>
        <v>0</v>
      </c>
      <c r="S219" s="237">
        <v>0</v>
      </c>
      <c r="T219" s="238">
        <f>S219*H219</f>
        <v>0</v>
      </c>
      <c r="U219" s="35"/>
      <c r="V219" s="35"/>
      <c r="W219" s="35"/>
      <c r="X219" s="35"/>
      <c r="Y219" s="35"/>
      <c r="Z219" s="35"/>
      <c r="AA219" s="35"/>
      <c r="AB219" s="35"/>
      <c r="AC219" s="35"/>
      <c r="AD219" s="35"/>
      <c r="AE219" s="35"/>
      <c r="AR219" s="239" t="s">
        <v>101</v>
      </c>
      <c r="AT219" s="239" t="s">
        <v>256</v>
      </c>
      <c r="AU219" s="239" t="s">
        <v>88</v>
      </c>
      <c r="AY219" s="14" t="s">
        <v>215</v>
      </c>
      <c r="BE219" s="240">
        <f>IF(N219="základní",J219,0)</f>
        <v>0</v>
      </c>
      <c r="BF219" s="240">
        <f>IF(N219="snížená",J219,0)</f>
        <v>0</v>
      </c>
      <c r="BG219" s="240">
        <f>IF(N219="zákl. přenesená",J219,0)</f>
        <v>0</v>
      </c>
      <c r="BH219" s="240">
        <f>IF(N219="sníž. přenesená",J219,0)</f>
        <v>0</v>
      </c>
      <c r="BI219" s="240">
        <f>IF(N219="nulová",J219,0)</f>
        <v>0</v>
      </c>
      <c r="BJ219" s="14" t="s">
        <v>86</v>
      </c>
      <c r="BK219" s="240">
        <f>ROUND(I219*H219,2)</f>
        <v>0</v>
      </c>
      <c r="BL219" s="14" t="s">
        <v>101</v>
      </c>
      <c r="BM219" s="239" t="s">
        <v>1418</v>
      </c>
    </row>
    <row r="220" s="2" customFormat="1" ht="37.8" customHeight="1">
      <c r="A220" s="35"/>
      <c r="B220" s="36"/>
      <c r="C220" s="241" t="s">
        <v>1419</v>
      </c>
      <c r="D220" s="241" t="s">
        <v>256</v>
      </c>
      <c r="E220" s="242" t="s">
        <v>1420</v>
      </c>
      <c r="F220" s="243" t="s">
        <v>1421</v>
      </c>
      <c r="G220" s="244" t="s">
        <v>249</v>
      </c>
      <c r="H220" s="245">
        <v>34.070999999999998</v>
      </c>
      <c r="I220" s="246"/>
      <c r="J220" s="247">
        <f>ROUND(I220*H220,2)</f>
        <v>0</v>
      </c>
      <c r="K220" s="248"/>
      <c r="L220" s="41"/>
      <c r="M220" s="249" t="s">
        <v>1</v>
      </c>
      <c r="N220" s="250" t="s">
        <v>44</v>
      </c>
      <c r="O220" s="88"/>
      <c r="P220" s="237">
        <f>O220*H220</f>
        <v>0</v>
      </c>
      <c r="Q220" s="237">
        <v>0</v>
      </c>
      <c r="R220" s="237">
        <f>Q220*H220</f>
        <v>0</v>
      </c>
      <c r="S220" s="237">
        <v>0</v>
      </c>
      <c r="T220" s="238">
        <f>S220*H220</f>
        <v>0</v>
      </c>
      <c r="U220" s="35"/>
      <c r="V220" s="35"/>
      <c r="W220" s="35"/>
      <c r="X220" s="35"/>
      <c r="Y220" s="35"/>
      <c r="Z220" s="35"/>
      <c r="AA220" s="35"/>
      <c r="AB220" s="35"/>
      <c r="AC220" s="35"/>
      <c r="AD220" s="35"/>
      <c r="AE220" s="35"/>
      <c r="AR220" s="239" t="s">
        <v>101</v>
      </c>
      <c r="AT220" s="239" t="s">
        <v>256</v>
      </c>
      <c r="AU220" s="239" t="s">
        <v>88</v>
      </c>
      <c r="AY220" s="14" t="s">
        <v>215</v>
      </c>
      <c r="BE220" s="240">
        <f>IF(N220="základní",J220,0)</f>
        <v>0</v>
      </c>
      <c r="BF220" s="240">
        <f>IF(N220="snížená",J220,0)</f>
        <v>0</v>
      </c>
      <c r="BG220" s="240">
        <f>IF(N220="zákl. přenesená",J220,0)</f>
        <v>0</v>
      </c>
      <c r="BH220" s="240">
        <f>IF(N220="sníž. přenesená",J220,0)</f>
        <v>0</v>
      </c>
      <c r="BI220" s="240">
        <f>IF(N220="nulová",J220,0)</f>
        <v>0</v>
      </c>
      <c r="BJ220" s="14" t="s">
        <v>86</v>
      </c>
      <c r="BK220" s="240">
        <f>ROUND(I220*H220,2)</f>
        <v>0</v>
      </c>
      <c r="BL220" s="14" t="s">
        <v>101</v>
      </c>
      <c r="BM220" s="239" t="s">
        <v>1422</v>
      </c>
    </row>
    <row r="221" s="12" customFormat="1" ht="22.8" customHeight="1">
      <c r="A221" s="12"/>
      <c r="B221" s="210"/>
      <c r="C221" s="211"/>
      <c r="D221" s="212" t="s">
        <v>78</v>
      </c>
      <c r="E221" s="224" t="s">
        <v>1182</v>
      </c>
      <c r="F221" s="224" t="s">
        <v>1183</v>
      </c>
      <c r="G221" s="211"/>
      <c r="H221" s="211"/>
      <c r="I221" s="214"/>
      <c r="J221" s="225">
        <f>BK221</f>
        <v>0</v>
      </c>
      <c r="K221" s="211"/>
      <c r="L221" s="216"/>
      <c r="M221" s="217"/>
      <c r="N221" s="218"/>
      <c r="O221" s="218"/>
      <c r="P221" s="219">
        <f>SUM(P222:P223)</f>
        <v>0</v>
      </c>
      <c r="Q221" s="218"/>
      <c r="R221" s="219">
        <f>SUM(R222:R223)</f>
        <v>0</v>
      </c>
      <c r="S221" s="218"/>
      <c r="T221" s="220">
        <f>SUM(T222:T223)</f>
        <v>0</v>
      </c>
      <c r="U221" s="12"/>
      <c r="V221" s="12"/>
      <c r="W221" s="12"/>
      <c r="X221" s="12"/>
      <c r="Y221" s="12"/>
      <c r="Z221" s="12"/>
      <c r="AA221" s="12"/>
      <c r="AB221" s="12"/>
      <c r="AC221" s="12"/>
      <c r="AD221" s="12"/>
      <c r="AE221" s="12"/>
      <c r="AR221" s="221" t="s">
        <v>86</v>
      </c>
      <c r="AT221" s="222" t="s">
        <v>78</v>
      </c>
      <c r="AU221" s="222" t="s">
        <v>86</v>
      </c>
      <c r="AY221" s="221" t="s">
        <v>215</v>
      </c>
      <c r="BK221" s="223">
        <f>SUM(BK222:BK223)</f>
        <v>0</v>
      </c>
    </row>
    <row r="222" s="2" customFormat="1" ht="24.15" customHeight="1">
      <c r="A222" s="35"/>
      <c r="B222" s="36"/>
      <c r="C222" s="241" t="s">
        <v>1423</v>
      </c>
      <c r="D222" s="241" t="s">
        <v>256</v>
      </c>
      <c r="E222" s="242" t="s">
        <v>1424</v>
      </c>
      <c r="F222" s="243" t="s">
        <v>1425</v>
      </c>
      <c r="G222" s="244" t="s">
        <v>249</v>
      </c>
      <c r="H222" s="245">
        <v>186.80500000000001</v>
      </c>
      <c r="I222" s="246"/>
      <c r="J222" s="247">
        <f>ROUND(I222*H222,2)</f>
        <v>0</v>
      </c>
      <c r="K222" s="248"/>
      <c r="L222" s="41"/>
      <c r="M222" s="249" t="s">
        <v>1</v>
      </c>
      <c r="N222" s="250" t="s">
        <v>44</v>
      </c>
      <c r="O222" s="88"/>
      <c r="P222" s="237">
        <f>O222*H222</f>
        <v>0</v>
      </c>
      <c r="Q222" s="237">
        <v>0</v>
      </c>
      <c r="R222" s="237">
        <f>Q222*H222</f>
        <v>0</v>
      </c>
      <c r="S222" s="237">
        <v>0</v>
      </c>
      <c r="T222" s="238">
        <f>S222*H222</f>
        <v>0</v>
      </c>
      <c r="U222" s="35"/>
      <c r="V222" s="35"/>
      <c r="W222" s="35"/>
      <c r="X222" s="35"/>
      <c r="Y222" s="35"/>
      <c r="Z222" s="35"/>
      <c r="AA222" s="35"/>
      <c r="AB222" s="35"/>
      <c r="AC222" s="35"/>
      <c r="AD222" s="35"/>
      <c r="AE222" s="35"/>
      <c r="AR222" s="239" t="s">
        <v>101</v>
      </c>
      <c r="AT222" s="239" t="s">
        <v>256</v>
      </c>
      <c r="AU222" s="239" t="s">
        <v>88</v>
      </c>
      <c r="AY222" s="14" t="s">
        <v>215</v>
      </c>
      <c r="BE222" s="240">
        <f>IF(N222="základní",J222,0)</f>
        <v>0</v>
      </c>
      <c r="BF222" s="240">
        <f>IF(N222="snížená",J222,0)</f>
        <v>0</v>
      </c>
      <c r="BG222" s="240">
        <f>IF(N222="zákl. přenesená",J222,0)</f>
        <v>0</v>
      </c>
      <c r="BH222" s="240">
        <f>IF(N222="sníž. přenesená",J222,0)</f>
        <v>0</v>
      </c>
      <c r="BI222" s="240">
        <f>IF(N222="nulová",J222,0)</f>
        <v>0</v>
      </c>
      <c r="BJ222" s="14" t="s">
        <v>86</v>
      </c>
      <c r="BK222" s="240">
        <f>ROUND(I222*H222,2)</f>
        <v>0</v>
      </c>
      <c r="BL222" s="14" t="s">
        <v>101</v>
      </c>
      <c r="BM222" s="239" t="s">
        <v>1426</v>
      </c>
    </row>
    <row r="223" s="2" customFormat="1" ht="33" customHeight="1">
      <c r="A223" s="35"/>
      <c r="B223" s="36"/>
      <c r="C223" s="241" t="s">
        <v>1427</v>
      </c>
      <c r="D223" s="241" t="s">
        <v>256</v>
      </c>
      <c r="E223" s="242" t="s">
        <v>1428</v>
      </c>
      <c r="F223" s="243" t="s">
        <v>1429</v>
      </c>
      <c r="G223" s="244" t="s">
        <v>249</v>
      </c>
      <c r="H223" s="245">
        <v>186.80500000000001</v>
      </c>
      <c r="I223" s="246"/>
      <c r="J223" s="247">
        <f>ROUND(I223*H223,2)</f>
        <v>0</v>
      </c>
      <c r="K223" s="248"/>
      <c r="L223" s="41"/>
      <c r="M223" s="249" t="s">
        <v>1</v>
      </c>
      <c r="N223" s="250" t="s">
        <v>44</v>
      </c>
      <c r="O223" s="88"/>
      <c r="P223" s="237">
        <f>O223*H223</f>
        <v>0</v>
      </c>
      <c r="Q223" s="237">
        <v>0</v>
      </c>
      <c r="R223" s="237">
        <f>Q223*H223</f>
        <v>0</v>
      </c>
      <c r="S223" s="237">
        <v>0</v>
      </c>
      <c r="T223" s="238">
        <f>S223*H223</f>
        <v>0</v>
      </c>
      <c r="U223" s="35"/>
      <c r="V223" s="35"/>
      <c r="W223" s="35"/>
      <c r="X223" s="35"/>
      <c r="Y223" s="35"/>
      <c r="Z223" s="35"/>
      <c r="AA223" s="35"/>
      <c r="AB223" s="35"/>
      <c r="AC223" s="35"/>
      <c r="AD223" s="35"/>
      <c r="AE223" s="35"/>
      <c r="AR223" s="239" t="s">
        <v>101</v>
      </c>
      <c r="AT223" s="239" t="s">
        <v>256</v>
      </c>
      <c r="AU223" s="239" t="s">
        <v>88</v>
      </c>
      <c r="AY223" s="14" t="s">
        <v>215</v>
      </c>
      <c r="BE223" s="240">
        <f>IF(N223="základní",J223,0)</f>
        <v>0</v>
      </c>
      <c r="BF223" s="240">
        <f>IF(N223="snížená",J223,0)</f>
        <v>0</v>
      </c>
      <c r="BG223" s="240">
        <f>IF(N223="zákl. přenesená",J223,0)</f>
        <v>0</v>
      </c>
      <c r="BH223" s="240">
        <f>IF(N223="sníž. přenesená",J223,0)</f>
        <v>0</v>
      </c>
      <c r="BI223" s="240">
        <f>IF(N223="nulová",J223,0)</f>
        <v>0</v>
      </c>
      <c r="BJ223" s="14" t="s">
        <v>86</v>
      </c>
      <c r="BK223" s="240">
        <f>ROUND(I223*H223,2)</f>
        <v>0</v>
      </c>
      <c r="BL223" s="14" t="s">
        <v>101</v>
      </c>
      <c r="BM223" s="239" t="s">
        <v>1430</v>
      </c>
    </row>
    <row r="224" s="12" customFormat="1" ht="25.92" customHeight="1">
      <c r="A224" s="12"/>
      <c r="B224" s="210"/>
      <c r="C224" s="211"/>
      <c r="D224" s="212" t="s">
        <v>78</v>
      </c>
      <c r="E224" s="213" t="s">
        <v>1190</v>
      </c>
      <c r="F224" s="213" t="s">
        <v>1191</v>
      </c>
      <c r="G224" s="211"/>
      <c r="H224" s="211"/>
      <c r="I224" s="214"/>
      <c r="J224" s="215">
        <f>BK224</f>
        <v>0</v>
      </c>
      <c r="K224" s="211"/>
      <c r="L224" s="216"/>
      <c r="M224" s="217"/>
      <c r="N224" s="218"/>
      <c r="O224" s="218"/>
      <c r="P224" s="219">
        <f>P225</f>
        <v>0</v>
      </c>
      <c r="Q224" s="218"/>
      <c r="R224" s="219">
        <f>R225</f>
        <v>0.049000000000000002</v>
      </c>
      <c r="S224" s="218"/>
      <c r="T224" s="220">
        <f>T225</f>
        <v>0</v>
      </c>
      <c r="U224" s="12"/>
      <c r="V224" s="12"/>
      <c r="W224" s="12"/>
      <c r="X224" s="12"/>
      <c r="Y224" s="12"/>
      <c r="Z224" s="12"/>
      <c r="AA224" s="12"/>
      <c r="AB224" s="12"/>
      <c r="AC224" s="12"/>
      <c r="AD224" s="12"/>
      <c r="AE224" s="12"/>
      <c r="AR224" s="221" t="s">
        <v>88</v>
      </c>
      <c r="AT224" s="222" t="s">
        <v>78</v>
      </c>
      <c r="AU224" s="222" t="s">
        <v>79</v>
      </c>
      <c r="AY224" s="221" t="s">
        <v>215</v>
      </c>
      <c r="BK224" s="223">
        <f>BK225</f>
        <v>0</v>
      </c>
    </row>
    <row r="225" s="12" customFormat="1" ht="22.8" customHeight="1">
      <c r="A225" s="12"/>
      <c r="B225" s="210"/>
      <c r="C225" s="211"/>
      <c r="D225" s="212" t="s">
        <v>78</v>
      </c>
      <c r="E225" s="224" t="s">
        <v>1192</v>
      </c>
      <c r="F225" s="224" t="s">
        <v>1193</v>
      </c>
      <c r="G225" s="211"/>
      <c r="H225" s="211"/>
      <c r="I225" s="214"/>
      <c r="J225" s="225">
        <f>BK225</f>
        <v>0</v>
      </c>
      <c r="K225" s="211"/>
      <c r="L225" s="216"/>
      <c r="M225" s="217"/>
      <c r="N225" s="218"/>
      <c r="O225" s="218"/>
      <c r="P225" s="219">
        <f>SUM(P226:P233)</f>
        <v>0</v>
      </c>
      <c r="Q225" s="218"/>
      <c r="R225" s="219">
        <f>SUM(R226:R233)</f>
        <v>0.049000000000000002</v>
      </c>
      <c r="S225" s="218"/>
      <c r="T225" s="220">
        <f>SUM(T226:T233)</f>
        <v>0</v>
      </c>
      <c r="U225" s="12"/>
      <c r="V225" s="12"/>
      <c r="W225" s="12"/>
      <c r="X225" s="12"/>
      <c r="Y225" s="12"/>
      <c r="Z225" s="12"/>
      <c r="AA225" s="12"/>
      <c r="AB225" s="12"/>
      <c r="AC225" s="12"/>
      <c r="AD225" s="12"/>
      <c r="AE225" s="12"/>
      <c r="AR225" s="221" t="s">
        <v>88</v>
      </c>
      <c r="AT225" s="222" t="s">
        <v>78</v>
      </c>
      <c r="AU225" s="222" t="s">
        <v>86</v>
      </c>
      <c r="AY225" s="221" t="s">
        <v>215</v>
      </c>
      <c r="BK225" s="223">
        <f>SUM(BK226:BK233)</f>
        <v>0</v>
      </c>
    </row>
    <row r="226" s="2" customFormat="1" ht="24.15" customHeight="1">
      <c r="A226" s="35"/>
      <c r="B226" s="36"/>
      <c r="C226" s="241" t="s">
        <v>1431</v>
      </c>
      <c r="D226" s="241" t="s">
        <v>256</v>
      </c>
      <c r="E226" s="242" t="s">
        <v>1194</v>
      </c>
      <c r="F226" s="243" t="s">
        <v>1195</v>
      </c>
      <c r="G226" s="244" t="s">
        <v>259</v>
      </c>
      <c r="H226" s="245">
        <v>31.719999999999999</v>
      </c>
      <c r="I226" s="246"/>
      <c r="J226" s="247">
        <f>ROUND(I226*H226,2)</f>
        <v>0</v>
      </c>
      <c r="K226" s="248"/>
      <c r="L226" s="41"/>
      <c r="M226" s="249" t="s">
        <v>1</v>
      </c>
      <c r="N226" s="250" t="s">
        <v>44</v>
      </c>
      <c r="O226" s="88"/>
      <c r="P226" s="237">
        <f>O226*H226</f>
        <v>0</v>
      </c>
      <c r="Q226" s="237">
        <v>0</v>
      </c>
      <c r="R226" s="237">
        <f>Q226*H226</f>
        <v>0</v>
      </c>
      <c r="S226" s="237">
        <v>0</v>
      </c>
      <c r="T226" s="238">
        <f>S226*H226</f>
        <v>0</v>
      </c>
      <c r="U226" s="35"/>
      <c r="V226" s="35"/>
      <c r="W226" s="35"/>
      <c r="X226" s="35"/>
      <c r="Y226" s="35"/>
      <c r="Z226" s="35"/>
      <c r="AA226" s="35"/>
      <c r="AB226" s="35"/>
      <c r="AC226" s="35"/>
      <c r="AD226" s="35"/>
      <c r="AE226" s="35"/>
      <c r="AR226" s="239" t="s">
        <v>276</v>
      </c>
      <c r="AT226" s="239" t="s">
        <v>256</v>
      </c>
      <c r="AU226" s="239" t="s">
        <v>88</v>
      </c>
      <c r="AY226" s="14" t="s">
        <v>215</v>
      </c>
      <c r="BE226" s="240">
        <f>IF(N226="základní",J226,0)</f>
        <v>0</v>
      </c>
      <c r="BF226" s="240">
        <f>IF(N226="snížená",J226,0)</f>
        <v>0</v>
      </c>
      <c r="BG226" s="240">
        <f>IF(N226="zákl. přenesená",J226,0)</f>
        <v>0</v>
      </c>
      <c r="BH226" s="240">
        <f>IF(N226="sníž. přenesená",J226,0)</f>
        <v>0</v>
      </c>
      <c r="BI226" s="240">
        <f>IF(N226="nulová",J226,0)</f>
        <v>0</v>
      </c>
      <c r="BJ226" s="14" t="s">
        <v>86</v>
      </c>
      <c r="BK226" s="240">
        <f>ROUND(I226*H226,2)</f>
        <v>0</v>
      </c>
      <c r="BL226" s="14" t="s">
        <v>276</v>
      </c>
      <c r="BM226" s="239" t="s">
        <v>1432</v>
      </c>
    </row>
    <row r="227" s="2" customFormat="1" ht="24.15" customHeight="1">
      <c r="A227" s="35"/>
      <c r="B227" s="36"/>
      <c r="C227" s="241" t="s">
        <v>1433</v>
      </c>
      <c r="D227" s="241" t="s">
        <v>256</v>
      </c>
      <c r="E227" s="242" t="s">
        <v>1434</v>
      </c>
      <c r="F227" s="243" t="s">
        <v>1435</v>
      </c>
      <c r="G227" s="244" t="s">
        <v>259</v>
      </c>
      <c r="H227" s="245">
        <v>63.439999999999998</v>
      </c>
      <c r="I227" s="246"/>
      <c r="J227" s="247">
        <f>ROUND(I227*H227,2)</f>
        <v>0</v>
      </c>
      <c r="K227" s="248"/>
      <c r="L227" s="41"/>
      <c r="M227" s="249" t="s">
        <v>1</v>
      </c>
      <c r="N227" s="250" t="s">
        <v>44</v>
      </c>
      <c r="O227" s="88"/>
      <c r="P227" s="237">
        <f>O227*H227</f>
        <v>0</v>
      </c>
      <c r="Q227" s="237">
        <v>0</v>
      </c>
      <c r="R227" s="237">
        <f>Q227*H227</f>
        <v>0</v>
      </c>
      <c r="S227" s="237">
        <v>0</v>
      </c>
      <c r="T227" s="238">
        <f>S227*H227</f>
        <v>0</v>
      </c>
      <c r="U227" s="35"/>
      <c r="V227" s="35"/>
      <c r="W227" s="35"/>
      <c r="X227" s="35"/>
      <c r="Y227" s="35"/>
      <c r="Z227" s="35"/>
      <c r="AA227" s="35"/>
      <c r="AB227" s="35"/>
      <c r="AC227" s="35"/>
      <c r="AD227" s="35"/>
      <c r="AE227" s="35"/>
      <c r="AR227" s="239" t="s">
        <v>276</v>
      </c>
      <c r="AT227" s="239" t="s">
        <v>256</v>
      </c>
      <c r="AU227" s="239" t="s">
        <v>88</v>
      </c>
      <c r="AY227" s="14" t="s">
        <v>215</v>
      </c>
      <c r="BE227" s="240">
        <f>IF(N227="základní",J227,0)</f>
        <v>0</v>
      </c>
      <c r="BF227" s="240">
        <f>IF(N227="snížená",J227,0)</f>
        <v>0</v>
      </c>
      <c r="BG227" s="240">
        <f>IF(N227="zákl. přenesená",J227,0)</f>
        <v>0</v>
      </c>
      <c r="BH227" s="240">
        <f>IF(N227="sníž. přenesená",J227,0)</f>
        <v>0</v>
      </c>
      <c r="BI227" s="240">
        <f>IF(N227="nulová",J227,0)</f>
        <v>0</v>
      </c>
      <c r="BJ227" s="14" t="s">
        <v>86</v>
      </c>
      <c r="BK227" s="240">
        <f>ROUND(I227*H227,2)</f>
        <v>0</v>
      </c>
      <c r="BL227" s="14" t="s">
        <v>276</v>
      </c>
      <c r="BM227" s="239" t="s">
        <v>1436</v>
      </c>
    </row>
    <row r="228" s="2" customFormat="1" ht="24.15" customHeight="1">
      <c r="A228" s="35"/>
      <c r="B228" s="36"/>
      <c r="C228" s="241" t="s">
        <v>1437</v>
      </c>
      <c r="D228" s="241" t="s">
        <v>256</v>
      </c>
      <c r="E228" s="242" t="s">
        <v>1438</v>
      </c>
      <c r="F228" s="243" t="s">
        <v>1439</v>
      </c>
      <c r="G228" s="244" t="s">
        <v>259</v>
      </c>
      <c r="H228" s="245">
        <v>14.720000000000001</v>
      </c>
      <c r="I228" s="246"/>
      <c r="J228" s="247">
        <f>ROUND(I228*H228,2)</f>
        <v>0</v>
      </c>
      <c r="K228" s="248"/>
      <c r="L228" s="41"/>
      <c r="M228" s="249" t="s">
        <v>1</v>
      </c>
      <c r="N228" s="250" t="s">
        <v>44</v>
      </c>
      <c r="O228" s="88"/>
      <c r="P228" s="237">
        <f>O228*H228</f>
        <v>0</v>
      </c>
      <c r="Q228" s="237">
        <v>0</v>
      </c>
      <c r="R228" s="237">
        <f>Q228*H228</f>
        <v>0</v>
      </c>
      <c r="S228" s="237">
        <v>0</v>
      </c>
      <c r="T228" s="238">
        <f>S228*H228</f>
        <v>0</v>
      </c>
      <c r="U228" s="35"/>
      <c r="V228" s="35"/>
      <c r="W228" s="35"/>
      <c r="X228" s="35"/>
      <c r="Y228" s="35"/>
      <c r="Z228" s="35"/>
      <c r="AA228" s="35"/>
      <c r="AB228" s="35"/>
      <c r="AC228" s="35"/>
      <c r="AD228" s="35"/>
      <c r="AE228" s="35"/>
      <c r="AR228" s="239" t="s">
        <v>276</v>
      </c>
      <c r="AT228" s="239" t="s">
        <v>256</v>
      </c>
      <c r="AU228" s="239" t="s">
        <v>88</v>
      </c>
      <c r="AY228" s="14" t="s">
        <v>215</v>
      </c>
      <c r="BE228" s="240">
        <f>IF(N228="základní",J228,0)</f>
        <v>0</v>
      </c>
      <c r="BF228" s="240">
        <f>IF(N228="snížená",J228,0)</f>
        <v>0</v>
      </c>
      <c r="BG228" s="240">
        <f>IF(N228="zákl. přenesená",J228,0)</f>
        <v>0</v>
      </c>
      <c r="BH228" s="240">
        <f>IF(N228="sníž. přenesená",J228,0)</f>
        <v>0</v>
      </c>
      <c r="BI228" s="240">
        <f>IF(N228="nulová",J228,0)</f>
        <v>0</v>
      </c>
      <c r="BJ228" s="14" t="s">
        <v>86</v>
      </c>
      <c r="BK228" s="240">
        <f>ROUND(I228*H228,2)</f>
        <v>0</v>
      </c>
      <c r="BL228" s="14" t="s">
        <v>276</v>
      </c>
      <c r="BM228" s="239" t="s">
        <v>1440</v>
      </c>
    </row>
    <row r="229" s="2" customFormat="1" ht="24.15" customHeight="1">
      <c r="A229" s="35"/>
      <c r="B229" s="36"/>
      <c r="C229" s="241" t="s">
        <v>1441</v>
      </c>
      <c r="D229" s="241" t="s">
        <v>256</v>
      </c>
      <c r="E229" s="242" t="s">
        <v>1442</v>
      </c>
      <c r="F229" s="243" t="s">
        <v>1443</v>
      </c>
      <c r="G229" s="244" t="s">
        <v>259</v>
      </c>
      <c r="H229" s="245">
        <v>29.440000000000001</v>
      </c>
      <c r="I229" s="246"/>
      <c r="J229" s="247">
        <f>ROUND(I229*H229,2)</f>
        <v>0</v>
      </c>
      <c r="K229" s="248"/>
      <c r="L229" s="41"/>
      <c r="M229" s="249" t="s">
        <v>1</v>
      </c>
      <c r="N229" s="250" t="s">
        <v>44</v>
      </c>
      <c r="O229" s="88"/>
      <c r="P229" s="237">
        <f>O229*H229</f>
        <v>0</v>
      </c>
      <c r="Q229" s="237">
        <v>0</v>
      </c>
      <c r="R229" s="237">
        <f>Q229*H229</f>
        <v>0</v>
      </c>
      <c r="S229" s="237">
        <v>0</v>
      </c>
      <c r="T229" s="238">
        <f>S229*H229</f>
        <v>0</v>
      </c>
      <c r="U229" s="35"/>
      <c r="V229" s="35"/>
      <c r="W229" s="35"/>
      <c r="X229" s="35"/>
      <c r="Y229" s="35"/>
      <c r="Z229" s="35"/>
      <c r="AA229" s="35"/>
      <c r="AB229" s="35"/>
      <c r="AC229" s="35"/>
      <c r="AD229" s="35"/>
      <c r="AE229" s="35"/>
      <c r="AR229" s="239" t="s">
        <v>276</v>
      </c>
      <c r="AT229" s="239" t="s">
        <v>256</v>
      </c>
      <c r="AU229" s="239" t="s">
        <v>88</v>
      </c>
      <c r="AY229" s="14" t="s">
        <v>215</v>
      </c>
      <c r="BE229" s="240">
        <f>IF(N229="základní",J229,0)</f>
        <v>0</v>
      </c>
      <c r="BF229" s="240">
        <f>IF(N229="snížená",J229,0)</f>
        <v>0</v>
      </c>
      <c r="BG229" s="240">
        <f>IF(N229="zákl. přenesená",J229,0)</f>
        <v>0</v>
      </c>
      <c r="BH229" s="240">
        <f>IF(N229="sníž. přenesená",J229,0)</f>
        <v>0</v>
      </c>
      <c r="BI229" s="240">
        <f>IF(N229="nulová",J229,0)</f>
        <v>0</v>
      </c>
      <c r="BJ229" s="14" t="s">
        <v>86</v>
      </c>
      <c r="BK229" s="240">
        <f>ROUND(I229*H229,2)</f>
        <v>0</v>
      </c>
      <c r="BL229" s="14" t="s">
        <v>276</v>
      </c>
      <c r="BM229" s="239" t="s">
        <v>1444</v>
      </c>
    </row>
    <row r="230" s="2" customFormat="1" ht="16.5" customHeight="1">
      <c r="A230" s="35"/>
      <c r="B230" s="36"/>
      <c r="C230" s="226" t="s">
        <v>1445</v>
      </c>
      <c r="D230" s="226" t="s">
        <v>218</v>
      </c>
      <c r="E230" s="227" t="s">
        <v>1446</v>
      </c>
      <c r="F230" s="228" t="s">
        <v>1198</v>
      </c>
      <c r="G230" s="229" t="s">
        <v>249</v>
      </c>
      <c r="H230" s="230">
        <v>0.016</v>
      </c>
      <c r="I230" s="231"/>
      <c r="J230" s="232">
        <f>ROUND(I230*H230,2)</f>
        <v>0</v>
      </c>
      <c r="K230" s="233"/>
      <c r="L230" s="234"/>
      <c r="M230" s="235" t="s">
        <v>1</v>
      </c>
      <c r="N230" s="236" t="s">
        <v>44</v>
      </c>
      <c r="O230" s="88"/>
      <c r="P230" s="237">
        <f>O230*H230</f>
        <v>0</v>
      </c>
      <c r="Q230" s="237">
        <v>1</v>
      </c>
      <c r="R230" s="237">
        <f>Q230*H230</f>
        <v>0.016</v>
      </c>
      <c r="S230" s="237">
        <v>0</v>
      </c>
      <c r="T230" s="238">
        <f>S230*H230</f>
        <v>0</v>
      </c>
      <c r="U230" s="35"/>
      <c r="V230" s="35"/>
      <c r="W230" s="35"/>
      <c r="X230" s="35"/>
      <c r="Y230" s="35"/>
      <c r="Z230" s="35"/>
      <c r="AA230" s="35"/>
      <c r="AB230" s="35"/>
      <c r="AC230" s="35"/>
      <c r="AD230" s="35"/>
      <c r="AE230" s="35"/>
      <c r="AR230" s="239" t="s">
        <v>342</v>
      </c>
      <c r="AT230" s="239" t="s">
        <v>218</v>
      </c>
      <c r="AU230" s="239" t="s">
        <v>88</v>
      </c>
      <c r="AY230" s="14" t="s">
        <v>215</v>
      </c>
      <c r="BE230" s="240">
        <f>IF(N230="základní",J230,0)</f>
        <v>0</v>
      </c>
      <c r="BF230" s="240">
        <f>IF(N230="snížená",J230,0)</f>
        <v>0</v>
      </c>
      <c r="BG230" s="240">
        <f>IF(N230="zákl. přenesená",J230,0)</f>
        <v>0</v>
      </c>
      <c r="BH230" s="240">
        <f>IF(N230="sníž. přenesená",J230,0)</f>
        <v>0</v>
      </c>
      <c r="BI230" s="240">
        <f>IF(N230="nulová",J230,0)</f>
        <v>0</v>
      </c>
      <c r="BJ230" s="14" t="s">
        <v>86</v>
      </c>
      <c r="BK230" s="240">
        <f>ROUND(I230*H230,2)</f>
        <v>0</v>
      </c>
      <c r="BL230" s="14" t="s">
        <v>276</v>
      </c>
      <c r="BM230" s="239" t="s">
        <v>1447</v>
      </c>
    </row>
    <row r="231" s="2" customFormat="1" ht="16.5" customHeight="1">
      <c r="A231" s="35"/>
      <c r="B231" s="36"/>
      <c r="C231" s="226" t="s">
        <v>1448</v>
      </c>
      <c r="D231" s="226" t="s">
        <v>218</v>
      </c>
      <c r="E231" s="227" t="s">
        <v>1449</v>
      </c>
      <c r="F231" s="228" t="s">
        <v>1450</v>
      </c>
      <c r="G231" s="229" t="s">
        <v>249</v>
      </c>
      <c r="H231" s="230">
        <v>0.033000000000000002</v>
      </c>
      <c r="I231" s="231"/>
      <c r="J231" s="232">
        <f>ROUND(I231*H231,2)</f>
        <v>0</v>
      </c>
      <c r="K231" s="233"/>
      <c r="L231" s="234"/>
      <c r="M231" s="235" t="s">
        <v>1</v>
      </c>
      <c r="N231" s="236" t="s">
        <v>44</v>
      </c>
      <c r="O231" s="88"/>
      <c r="P231" s="237">
        <f>O231*H231</f>
        <v>0</v>
      </c>
      <c r="Q231" s="237">
        <v>1</v>
      </c>
      <c r="R231" s="237">
        <f>Q231*H231</f>
        <v>0.033000000000000002</v>
      </c>
      <c r="S231" s="237">
        <v>0</v>
      </c>
      <c r="T231" s="238">
        <f>S231*H231</f>
        <v>0</v>
      </c>
      <c r="U231" s="35"/>
      <c r="V231" s="35"/>
      <c r="W231" s="35"/>
      <c r="X231" s="35"/>
      <c r="Y231" s="35"/>
      <c r="Z231" s="35"/>
      <c r="AA231" s="35"/>
      <c r="AB231" s="35"/>
      <c r="AC231" s="35"/>
      <c r="AD231" s="35"/>
      <c r="AE231" s="35"/>
      <c r="AR231" s="239" t="s">
        <v>342</v>
      </c>
      <c r="AT231" s="239" t="s">
        <v>218</v>
      </c>
      <c r="AU231" s="239" t="s">
        <v>88</v>
      </c>
      <c r="AY231" s="14" t="s">
        <v>215</v>
      </c>
      <c r="BE231" s="240">
        <f>IF(N231="základní",J231,0)</f>
        <v>0</v>
      </c>
      <c r="BF231" s="240">
        <f>IF(N231="snížená",J231,0)</f>
        <v>0</v>
      </c>
      <c r="BG231" s="240">
        <f>IF(N231="zákl. přenesená",J231,0)</f>
        <v>0</v>
      </c>
      <c r="BH231" s="240">
        <f>IF(N231="sníž. přenesená",J231,0)</f>
        <v>0</v>
      </c>
      <c r="BI231" s="240">
        <f>IF(N231="nulová",J231,0)</f>
        <v>0</v>
      </c>
      <c r="BJ231" s="14" t="s">
        <v>86</v>
      </c>
      <c r="BK231" s="240">
        <f>ROUND(I231*H231,2)</f>
        <v>0</v>
      </c>
      <c r="BL231" s="14" t="s">
        <v>276</v>
      </c>
      <c r="BM231" s="239" t="s">
        <v>1451</v>
      </c>
    </row>
    <row r="232" s="2" customFormat="1" ht="24.15" customHeight="1">
      <c r="A232" s="35"/>
      <c r="B232" s="36"/>
      <c r="C232" s="241" t="s">
        <v>1452</v>
      </c>
      <c r="D232" s="241" t="s">
        <v>256</v>
      </c>
      <c r="E232" s="242" t="s">
        <v>1206</v>
      </c>
      <c r="F232" s="243" t="s">
        <v>1207</v>
      </c>
      <c r="G232" s="244" t="s">
        <v>249</v>
      </c>
      <c r="H232" s="245">
        <v>0.049000000000000002</v>
      </c>
      <c r="I232" s="246"/>
      <c r="J232" s="247">
        <f>ROUND(I232*H232,2)</f>
        <v>0</v>
      </c>
      <c r="K232" s="248"/>
      <c r="L232" s="41"/>
      <c r="M232" s="249" t="s">
        <v>1</v>
      </c>
      <c r="N232" s="250" t="s">
        <v>44</v>
      </c>
      <c r="O232" s="88"/>
      <c r="P232" s="237">
        <f>O232*H232</f>
        <v>0</v>
      </c>
      <c r="Q232" s="237">
        <v>0</v>
      </c>
      <c r="R232" s="237">
        <f>Q232*H232</f>
        <v>0</v>
      </c>
      <c r="S232" s="237">
        <v>0</v>
      </c>
      <c r="T232" s="238">
        <f>S232*H232</f>
        <v>0</v>
      </c>
      <c r="U232" s="35"/>
      <c r="V232" s="35"/>
      <c r="W232" s="35"/>
      <c r="X232" s="35"/>
      <c r="Y232" s="35"/>
      <c r="Z232" s="35"/>
      <c r="AA232" s="35"/>
      <c r="AB232" s="35"/>
      <c r="AC232" s="35"/>
      <c r="AD232" s="35"/>
      <c r="AE232" s="35"/>
      <c r="AR232" s="239" t="s">
        <v>276</v>
      </c>
      <c r="AT232" s="239" t="s">
        <v>256</v>
      </c>
      <c r="AU232" s="239" t="s">
        <v>88</v>
      </c>
      <c r="AY232" s="14" t="s">
        <v>215</v>
      </c>
      <c r="BE232" s="240">
        <f>IF(N232="základní",J232,0)</f>
        <v>0</v>
      </c>
      <c r="BF232" s="240">
        <f>IF(N232="snížená",J232,0)</f>
        <v>0</v>
      </c>
      <c r="BG232" s="240">
        <f>IF(N232="zákl. přenesená",J232,0)</f>
        <v>0</v>
      </c>
      <c r="BH232" s="240">
        <f>IF(N232="sníž. přenesená",J232,0)</f>
        <v>0</v>
      </c>
      <c r="BI232" s="240">
        <f>IF(N232="nulová",J232,0)</f>
        <v>0</v>
      </c>
      <c r="BJ232" s="14" t="s">
        <v>86</v>
      </c>
      <c r="BK232" s="240">
        <f>ROUND(I232*H232,2)</f>
        <v>0</v>
      </c>
      <c r="BL232" s="14" t="s">
        <v>276</v>
      </c>
      <c r="BM232" s="239" t="s">
        <v>1453</v>
      </c>
    </row>
    <row r="233" s="2" customFormat="1" ht="24.15" customHeight="1">
      <c r="A233" s="35"/>
      <c r="B233" s="36"/>
      <c r="C233" s="241" t="s">
        <v>1454</v>
      </c>
      <c r="D233" s="241" t="s">
        <v>256</v>
      </c>
      <c r="E233" s="242" t="s">
        <v>1209</v>
      </c>
      <c r="F233" s="243" t="s">
        <v>1210</v>
      </c>
      <c r="G233" s="244" t="s">
        <v>249</v>
      </c>
      <c r="H233" s="245">
        <v>0.049000000000000002</v>
      </c>
      <c r="I233" s="246"/>
      <c r="J233" s="247">
        <f>ROUND(I233*H233,2)</f>
        <v>0</v>
      </c>
      <c r="K233" s="248"/>
      <c r="L233" s="41"/>
      <c r="M233" s="251" t="s">
        <v>1</v>
      </c>
      <c r="N233" s="252" t="s">
        <v>44</v>
      </c>
      <c r="O233" s="253"/>
      <c r="P233" s="254">
        <f>O233*H233</f>
        <v>0</v>
      </c>
      <c r="Q233" s="254">
        <v>0</v>
      </c>
      <c r="R233" s="254">
        <f>Q233*H233</f>
        <v>0</v>
      </c>
      <c r="S233" s="254">
        <v>0</v>
      </c>
      <c r="T233" s="255">
        <f>S233*H233</f>
        <v>0</v>
      </c>
      <c r="U233" s="35"/>
      <c r="V233" s="35"/>
      <c r="W233" s="35"/>
      <c r="X233" s="35"/>
      <c r="Y233" s="35"/>
      <c r="Z233" s="35"/>
      <c r="AA233" s="35"/>
      <c r="AB233" s="35"/>
      <c r="AC233" s="35"/>
      <c r="AD233" s="35"/>
      <c r="AE233" s="35"/>
      <c r="AR233" s="239" t="s">
        <v>276</v>
      </c>
      <c r="AT233" s="239" t="s">
        <v>256</v>
      </c>
      <c r="AU233" s="239" t="s">
        <v>88</v>
      </c>
      <c r="AY233" s="14" t="s">
        <v>215</v>
      </c>
      <c r="BE233" s="240">
        <f>IF(N233="základní",J233,0)</f>
        <v>0</v>
      </c>
      <c r="BF233" s="240">
        <f>IF(N233="snížená",J233,0)</f>
        <v>0</v>
      </c>
      <c r="BG233" s="240">
        <f>IF(N233="zákl. přenesená",J233,0)</f>
        <v>0</v>
      </c>
      <c r="BH233" s="240">
        <f>IF(N233="sníž. přenesená",J233,0)</f>
        <v>0</v>
      </c>
      <c r="BI233" s="240">
        <f>IF(N233="nulová",J233,0)</f>
        <v>0</v>
      </c>
      <c r="BJ233" s="14" t="s">
        <v>86</v>
      </c>
      <c r="BK233" s="240">
        <f>ROUND(I233*H233,2)</f>
        <v>0</v>
      </c>
      <c r="BL233" s="14" t="s">
        <v>276</v>
      </c>
      <c r="BM233" s="239" t="s">
        <v>1455</v>
      </c>
    </row>
    <row r="234" s="2" customFormat="1" ht="6.96" customHeight="1">
      <c r="A234" s="35"/>
      <c r="B234" s="63"/>
      <c r="C234" s="64"/>
      <c r="D234" s="64"/>
      <c r="E234" s="64"/>
      <c r="F234" s="64"/>
      <c r="G234" s="64"/>
      <c r="H234" s="64"/>
      <c r="I234" s="64"/>
      <c r="J234" s="64"/>
      <c r="K234" s="64"/>
      <c r="L234" s="41"/>
      <c r="M234" s="35"/>
      <c r="O234" s="35"/>
      <c r="P234" s="35"/>
      <c r="Q234" s="35"/>
      <c r="R234" s="35"/>
      <c r="S234" s="35"/>
      <c r="T234" s="35"/>
      <c r="U234" s="35"/>
      <c r="V234" s="35"/>
      <c r="W234" s="35"/>
      <c r="X234" s="35"/>
      <c r="Y234" s="35"/>
      <c r="Z234" s="35"/>
      <c r="AA234" s="35"/>
      <c r="AB234" s="35"/>
      <c r="AC234" s="35"/>
      <c r="AD234" s="35"/>
      <c r="AE234" s="35"/>
    </row>
  </sheetData>
  <sheetProtection sheet="1" autoFilter="0" formatColumns="0" formatRows="0" objects="1" scenarios="1" spinCount="100000" saltValue="WCpIi4nlSCjcXs0PS4+7jOJLgetwFXqVtxUPLJ/O+AecC2yldlbVViTyHUcdqo9euQgE/qkHRU8fxulGij1avQ==" hashValue="lp+4JiHa8+ge0fkBiLixujUUaVuXuMH9vc5oWWv173Oj4H2YVBRCqoZUmX1+/dd5x6EsNlTcuMxUx8DZqRfyKg==" algorithmName="SHA-512" password="CC35"/>
  <autoFilter ref="C135:K233"/>
  <mergeCells count="15">
    <mergeCell ref="E7:H7"/>
    <mergeCell ref="E11:H11"/>
    <mergeCell ref="E9:H9"/>
    <mergeCell ref="E13:H13"/>
    <mergeCell ref="E22:H22"/>
    <mergeCell ref="E31:H31"/>
    <mergeCell ref="E85:H85"/>
    <mergeCell ref="E89:H89"/>
    <mergeCell ref="E87:H87"/>
    <mergeCell ref="E91:H91"/>
    <mergeCell ref="E122:H122"/>
    <mergeCell ref="E126:H126"/>
    <mergeCell ref="E124:H124"/>
    <mergeCell ref="E128:H12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157</v>
      </c>
    </row>
    <row r="3" s="1" customFormat="1" ht="6.96" customHeight="1">
      <c r="B3" s="144"/>
      <c r="C3" s="145"/>
      <c r="D3" s="145"/>
      <c r="E3" s="145"/>
      <c r="F3" s="145"/>
      <c r="G3" s="145"/>
      <c r="H3" s="145"/>
      <c r="I3" s="145"/>
      <c r="J3" s="145"/>
      <c r="K3" s="145"/>
      <c r="L3" s="17"/>
      <c r="AT3" s="14" t="s">
        <v>88</v>
      </c>
    </row>
    <row r="4" s="1" customFormat="1" ht="24.96" customHeight="1">
      <c r="B4" s="17"/>
      <c r="D4" s="146" t="s">
        <v>185</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úseku Nejdek - Nové Hamry</v>
      </c>
      <c r="F7" s="148"/>
      <c r="G7" s="148"/>
      <c r="H7" s="148"/>
      <c r="L7" s="17"/>
    </row>
    <row r="8">
      <c r="B8" s="17"/>
      <c r="D8" s="148" t="s">
        <v>186</v>
      </c>
      <c r="L8" s="17"/>
    </row>
    <row r="9" s="1" customFormat="1" ht="16.5" customHeight="1">
      <c r="B9" s="17"/>
      <c r="E9" s="149" t="s">
        <v>1024</v>
      </c>
      <c r="F9" s="1"/>
      <c r="G9" s="1"/>
      <c r="H9" s="1"/>
      <c r="L9" s="17"/>
    </row>
    <row r="10" s="1" customFormat="1" ht="12" customHeight="1">
      <c r="B10" s="17"/>
      <c r="D10" s="148" t="s">
        <v>188</v>
      </c>
      <c r="L10" s="17"/>
    </row>
    <row r="11" s="2" customFormat="1" ht="16.5" customHeight="1">
      <c r="A11" s="35"/>
      <c r="B11" s="41"/>
      <c r="C11" s="35"/>
      <c r="D11" s="35"/>
      <c r="E11" s="150" t="s">
        <v>1230</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630</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1456</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26. 9. 2022</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26</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27</v>
      </c>
      <c r="F19" s="35"/>
      <c r="G19" s="35"/>
      <c r="H19" s="35"/>
      <c r="I19" s="148" t="s">
        <v>28</v>
      </c>
      <c r="J19" s="138" t="s">
        <v>29</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30</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28</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32</v>
      </c>
      <c r="E24" s="35"/>
      <c r="F24" s="35"/>
      <c r="G24" s="35"/>
      <c r="H24" s="35"/>
      <c r="I24" s="148" t="s">
        <v>25</v>
      </c>
      <c r="J24" s="138" t="s">
        <v>33</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34</v>
      </c>
      <c r="F25" s="35"/>
      <c r="G25" s="35"/>
      <c r="H25" s="35"/>
      <c r="I25" s="148" t="s">
        <v>28</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36</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37</v>
      </c>
      <c r="F28" s="35"/>
      <c r="G28" s="35"/>
      <c r="H28" s="35"/>
      <c r="I28" s="148" t="s">
        <v>28</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38</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39</v>
      </c>
      <c r="E34" s="35"/>
      <c r="F34" s="35"/>
      <c r="G34" s="35"/>
      <c r="H34" s="35"/>
      <c r="I34" s="35"/>
      <c r="J34" s="159">
        <f>ROUND(J129,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41</v>
      </c>
      <c r="G36" s="35"/>
      <c r="H36" s="35"/>
      <c r="I36" s="160" t="s">
        <v>40</v>
      </c>
      <c r="J36" s="160" t="s">
        <v>42</v>
      </c>
      <c r="K36" s="35"/>
      <c r="L36" s="60"/>
      <c r="S36" s="35"/>
      <c r="T36" s="35"/>
      <c r="U36" s="35"/>
      <c r="V36" s="35"/>
      <c r="W36" s="35"/>
      <c r="X36" s="35"/>
      <c r="Y36" s="35"/>
      <c r="Z36" s="35"/>
      <c r="AA36" s="35"/>
      <c r="AB36" s="35"/>
      <c r="AC36" s="35"/>
      <c r="AD36" s="35"/>
      <c r="AE36" s="35"/>
    </row>
    <row r="37" s="2" customFormat="1" ht="14.4" customHeight="1">
      <c r="A37" s="35"/>
      <c r="B37" s="41"/>
      <c r="C37" s="35"/>
      <c r="D37" s="150" t="s">
        <v>43</v>
      </c>
      <c r="E37" s="148" t="s">
        <v>44</v>
      </c>
      <c r="F37" s="161">
        <f>ROUND((SUM(BE129:BE139)),  2)</f>
        <v>0</v>
      </c>
      <c r="G37" s="35"/>
      <c r="H37" s="35"/>
      <c r="I37" s="162">
        <v>0.20999999999999999</v>
      </c>
      <c r="J37" s="161">
        <f>ROUND(((SUM(BE129:BE139))*I37),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45</v>
      </c>
      <c r="F38" s="161">
        <f>ROUND((SUM(BF129:BF139)),  2)</f>
        <v>0</v>
      </c>
      <c r="G38" s="35"/>
      <c r="H38" s="35"/>
      <c r="I38" s="162">
        <v>0.14999999999999999</v>
      </c>
      <c r="J38" s="161">
        <f>ROUND(((SUM(BF129:BF139))*I38),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46</v>
      </c>
      <c r="F39" s="161">
        <f>ROUND((SUM(BG129:BG139)),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47</v>
      </c>
      <c r="F40" s="161">
        <f>ROUND((SUM(BH129:BH139)),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48</v>
      </c>
      <c r="F41" s="161">
        <f>ROUND((SUM(BI129:BI139)),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49</v>
      </c>
      <c r="E43" s="165"/>
      <c r="F43" s="165"/>
      <c r="G43" s="166" t="s">
        <v>50</v>
      </c>
      <c r="H43" s="167" t="s">
        <v>51</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52</v>
      </c>
      <c r="E50" s="171"/>
      <c r="F50" s="171"/>
      <c r="G50" s="170" t="s">
        <v>53</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54</v>
      </c>
      <c r="E61" s="173"/>
      <c r="F61" s="174" t="s">
        <v>55</v>
      </c>
      <c r="G61" s="172" t="s">
        <v>54</v>
      </c>
      <c r="H61" s="173"/>
      <c r="I61" s="173"/>
      <c r="J61" s="175" t="s">
        <v>55</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56</v>
      </c>
      <c r="E65" s="176"/>
      <c r="F65" s="176"/>
      <c r="G65" s="170" t="s">
        <v>57</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54</v>
      </c>
      <c r="E76" s="173"/>
      <c r="F76" s="174" t="s">
        <v>55</v>
      </c>
      <c r="G76" s="172" t="s">
        <v>54</v>
      </c>
      <c r="H76" s="173"/>
      <c r="I76" s="173"/>
      <c r="J76" s="175" t="s">
        <v>55</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192</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úseku Nejdek - Nové Hamry</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186</v>
      </c>
      <c r="D86" s="19"/>
      <c r="E86" s="19"/>
      <c r="F86" s="19"/>
      <c r="G86" s="19"/>
      <c r="H86" s="19"/>
      <c r="I86" s="19"/>
      <c r="J86" s="19"/>
      <c r="K86" s="19"/>
      <c r="L86" s="17"/>
    </row>
    <row r="87" s="1" customFormat="1" ht="16.5" customHeight="1">
      <c r="B87" s="18"/>
      <c r="C87" s="19"/>
      <c r="D87" s="19"/>
      <c r="E87" s="181" t="s">
        <v>1024</v>
      </c>
      <c r="F87" s="19"/>
      <c r="G87" s="19"/>
      <c r="H87" s="19"/>
      <c r="I87" s="19"/>
      <c r="J87" s="19"/>
      <c r="K87" s="19"/>
      <c r="L87" s="17"/>
    </row>
    <row r="88" s="1" customFormat="1" ht="12" customHeight="1">
      <c r="B88" s="18"/>
      <c r="C88" s="29" t="s">
        <v>188</v>
      </c>
      <c r="D88" s="19"/>
      <c r="E88" s="19"/>
      <c r="F88" s="19"/>
      <c r="G88" s="19"/>
      <c r="H88" s="19"/>
      <c r="I88" s="19"/>
      <c r="J88" s="19"/>
      <c r="K88" s="19"/>
      <c r="L88" s="17"/>
    </row>
    <row r="89" s="2" customFormat="1" ht="16.5" customHeight="1">
      <c r="A89" s="35"/>
      <c r="B89" s="36"/>
      <c r="C89" s="37"/>
      <c r="D89" s="37"/>
      <c r="E89" s="182" t="s">
        <v>1230</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630</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A.3.2.2 - VRN</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26. 9. 2022</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Správa železnic, státní organizace</v>
      </c>
      <c r="G95" s="37"/>
      <c r="H95" s="37"/>
      <c r="I95" s="29" t="s">
        <v>32</v>
      </c>
      <c r="J95" s="33" t="str">
        <f>E25</f>
        <v>Progi spol. s r.o.</v>
      </c>
      <c r="K95" s="37"/>
      <c r="L95" s="60"/>
      <c r="S95" s="35"/>
      <c r="T95" s="35"/>
      <c r="U95" s="35"/>
      <c r="V95" s="35"/>
      <c r="W95" s="35"/>
      <c r="X95" s="35"/>
      <c r="Y95" s="35"/>
      <c r="Z95" s="35"/>
      <c r="AA95" s="35"/>
      <c r="AB95" s="35"/>
      <c r="AC95" s="35"/>
      <c r="AD95" s="35"/>
      <c r="AE95" s="35"/>
    </row>
    <row r="96" s="2" customFormat="1" ht="15.15" customHeight="1">
      <c r="A96" s="35"/>
      <c r="B96" s="36"/>
      <c r="C96" s="29" t="s">
        <v>30</v>
      </c>
      <c r="D96" s="37"/>
      <c r="E96" s="37"/>
      <c r="F96" s="24" t="str">
        <f>IF(E22="","",E22)</f>
        <v>Vyplň údaj</v>
      </c>
      <c r="G96" s="37"/>
      <c r="H96" s="37"/>
      <c r="I96" s="29" t="s">
        <v>36</v>
      </c>
      <c r="J96" s="33" t="str">
        <f>E28</f>
        <v>Pavlína Liprtová</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193</v>
      </c>
      <c r="D98" s="184"/>
      <c r="E98" s="184"/>
      <c r="F98" s="184"/>
      <c r="G98" s="184"/>
      <c r="H98" s="184"/>
      <c r="I98" s="184"/>
      <c r="J98" s="185" t="s">
        <v>194</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195</v>
      </c>
      <c r="D100" s="37"/>
      <c r="E100" s="37"/>
      <c r="F100" s="37"/>
      <c r="G100" s="37"/>
      <c r="H100" s="37"/>
      <c r="I100" s="37"/>
      <c r="J100" s="107">
        <f>J129</f>
        <v>0</v>
      </c>
      <c r="K100" s="37"/>
      <c r="L100" s="60"/>
      <c r="S100" s="35"/>
      <c r="T100" s="35"/>
      <c r="U100" s="35"/>
      <c r="V100" s="35"/>
      <c r="W100" s="35"/>
      <c r="X100" s="35"/>
      <c r="Y100" s="35"/>
      <c r="Z100" s="35"/>
      <c r="AA100" s="35"/>
      <c r="AB100" s="35"/>
      <c r="AC100" s="35"/>
      <c r="AD100" s="35"/>
      <c r="AE100" s="35"/>
      <c r="AU100" s="14" t="s">
        <v>196</v>
      </c>
    </row>
    <row r="101" s="9" customFormat="1" ht="24.96" customHeight="1">
      <c r="A101" s="9"/>
      <c r="B101" s="187"/>
      <c r="C101" s="188"/>
      <c r="D101" s="189" t="s">
        <v>998</v>
      </c>
      <c r="E101" s="190"/>
      <c r="F101" s="190"/>
      <c r="G101" s="190"/>
      <c r="H101" s="190"/>
      <c r="I101" s="190"/>
      <c r="J101" s="191">
        <f>J130</f>
        <v>0</v>
      </c>
      <c r="K101" s="188"/>
      <c r="L101" s="192"/>
      <c r="S101" s="9"/>
      <c r="T101" s="9"/>
      <c r="U101" s="9"/>
      <c r="V101" s="9"/>
      <c r="W101" s="9"/>
      <c r="X101" s="9"/>
      <c r="Y101" s="9"/>
      <c r="Z101" s="9"/>
      <c r="AA101" s="9"/>
      <c r="AB101" s="9"/>
      <c r="AC101" s="9"/>
      <c r="AD101" s="9"/>
      <c r="AE101" s="9"/>
    </row>
    <row r="102" s="10" customFormat="1" ht="19.92" customHeight="1">
      <c r="A102" s="10"/>
      <c r="B102" s="193"/>
      <c r="C102" s="129"/>
      <c r="D102" s="194" t="s">
        <v>1213</v>
      </c>
      <c r="E102" s="195"/>
      <c r="F102" s="195"/>
      <c r="G102" s="195"/>
      <c r="H102" s="195"/>
      <c r="I102" s="195"/>
      <c r="J102" s="196">
        <f>J131</f>
        <v>0</v>
      </c>
      <c r="K102" s="129"/>
      <c r="L102" s="197"/>
      <c r="S102" s="10"/>
      <c r="T102" s="10"/>
      <c r="U102" s="10"/>
      <c r="V102" s="10"/>
      <c r="W102" s="10"/>
      <c r="X102" s="10"/>
      <c r="Y102" s="10"/>
      <c r="Z102" s="10"/>
      <c r="AA102" s="10"/>
      <c r="AB102" s="10"/>
      <c r="AC102" s="10"/>
      <c r="AD102" s="10"/>
      <c r="AE102" s="10"/>
    </row>
    <row r="103" s="10" customFormat="1" ht="19.92" customHeight="1">
      <c r="A103" s="10"/>
      <c r="B103" s="193"/>
      <c r="C103" s="129"/>
      <c r="D103" s="194" t="s">
        <v>1214</v>
      </c>
      <c r="E103" s="195"/>
      <c r="F103" s="195"/>
      <c r="G103" s="195"/>
      <c r="H103" s="195"/>
      <c r="I103" s="195"/>
      <c r="J103" s="196">
        <f>J134</f>
        <v>0</v>
      </c>
      <c r="K103" s="129"/>
      <c r="L103" s="197"/>
      <c r="S103" s="10"/>
      <c r="T103" s="10"/>
      <c r="U103" s="10"/>
      <c r="V103" s="10"/>
      <c r="W103" s="10"/>
      <c r="X103" s="10"/>
      <c r="Y103" s="10"/>
      <c r="Z103" s="10"/>
      <c r="AA103" s="10"/>
      <c r="AB103" s="10"/>
      <c r="AC103" s="10"/>
      <c r="AD103" s="10"/>
      <c r="AE103" s="10"/>
    </row>
    <row r="104" s="10" customFormat="1" ht="19.92" customHeight="1">
      <c r="A104" s="10"/>
      <c r="B104" s="193"/>
      <c r="C104" s="129"/>
      <c r="D104" s="194" t="s">
        <v>1457</v>
      </c>
      <c r="E104" s="195"/>
      <c r="F104" s="195"/>
      <c r="G104" s="195"/>
      <c r="H104" s="195"/>
      <c r="I104" s="195"/>
      <c r="J104" s="196">
        <f>J136</f>
        <v>0</v>
      </c>
      <c r="K104" s="129"/>
      <c r="L104" s="197"/>
      <c r="S104" s="10"/>
      <c r="T104" s="10"/>
      <c r="U104" s="10"/>
      <c r="V104" s="10"/>
      <c r="W104" s="10"/>
      <c r="X104" s="10"/>
      <c r="Y104" s="10"/>
      <c r="Z104" s="10"/>
      <c r="AA104" s="10"/>
      <c r="AB104" s="10"/>
      <c r="AC104" s="10"/>
      <c r="AD104" s="10"/>
      <c r="AE104" s="10"/>
    </row>
    <row r="105" s="10" customFormat="1" ht="19.92" customHeight="1">
      <c r="A105" s="10"/>
      <c r="B105" s="193"/>
      <c r="C105" s="129"/>
      <c r="D105" s="194" t="s">
        <v>1215</v>
      </c>
      <c r="E105" s="195"/>
      <c r="F105" s="195"/>
      <c r="G105" s="195"/>
      <c r="H105" s="195"/>
      <c r="I105" s="195"/>
      <c r="J105" s="196">
        <f>J138</f>
        <v>0</v>
      </c>
      <c r="K105" s="129"/>
      <c r="L105" s="197"/>
      <c r="S105" s="10"/>
      <c r="T105" s="10"/>
      <c r="U105" s="10"/>
      <c r="V105" s="10"/>
      <c r="W105" s="10"/>
      <c r="X105" s="10"/>
      <c r="Y105" s="10"/>
      <c r="Z105" s="10"/>
      <c r="AA105" s="10"/>
      <c r="AB105" s="10"/>
      <c r="AC105" s="10"/>
      <c r="AD105" s="10"/>
      <c r="AE105" s="10"/>
    </row>
    <row r="106" s="2" customFormat="1" ht="21.84" customHeight="1">
      <c r="A106" s="35"/>
      <c r="B106" s="36"/>
      <c r="C106" s="37"/>
      <c r="D106" s="37"/>
      <c r="E106" s="37"/>
      <c r="F106" s="37"/>
      <c r="G106" s="37"/>
      <c r="H106" s="37"/>
      <c r="I106" s="37"/>
      <c r="J106" s="37"/>
      <c r="K106" s="37"/>
      <c r="L106" s="60"/>
      <c r="S106" s="35"/>
      <c r="T106" s="35"/>
      <c r="U106" s="35"/>
      <c r="V106" s="35"/>
      <c r="W106" s="35"/>
      <c r="X106" s="35"/>
      <c r="Y106" s="35"/>
      <c r="Z106" s="35"/>
      <c r="AA106" s="35"/>
      <c r="AB106" s="35"/>
      <c r="AC106" s="35"/>
      <c r="AD106" s="35"/>
      <c r="AE106" s="35"/>
    </row>
    <row r="107" s="2" customFormat="1" ht="6.96" customHeight="1">
      <c r="A107" s="35"/>
      <c r="B107" s="63"/>
      <c r="C107" s="64"/>
      <c r="D107" s="64"/>
      <c r="E107" s="64"/>
      <c r="F107" s="64"/>
      <c r="G107" s="64"/>
      <c r="H107" s="64"/>
      <c r="I107" s="64"/>
      <c r="J107" s="64"/>
      <c r="K107" s="64"/>
      <c r="L107" s="60"/>
      <c r="S107" s="35"/>
      <c r="T107" s="35"/>
      <c r="U107" s="35"/>
      <c r="V107" s="35"/>
      <c r="W107" s="35"/>
      <c r="X107" s="35"/>
      <c r="Y107" s="35"/>
      <c r="Z107" s="35"/>
      <c r="AA107" s="35"/>
      <c r="AB107" s="35"/>
      <c r="AC107" s="35"/>
      <c r="AD107" s="35"/>
      <c r="AE107" s="35"/>
    </row>
    <row r="111" s="2" customFormat="1" ht="6.96" customHeight="1">
      <c r="A111" s="35"/>
      <c r="B111" s="65"/>
      <c r="C111" s="66"/>
      <c r="D111" s="66"/>
      <c r="E111" s="66"/>
      <c r="F111" s="66"/>
      <c r="G111" s="66"/>
      <c r="H111" s="66"/>
      <c r="I111" s="66"/>
      <c r="J111" s="66"/>
      <c r="K111" s="66"/>
      <c r="L111" s="60"/>
      <c r="S111" s="35"/>
      <c r="T111" s="35"/>
      <c r="U111" s="35"/>
      <c r="V111" s="35"/>
      <c r="W111" s="35"/>
      <c r="X111" s="35"/>
      <c r="Y111" s="35"/>
      <c r="Z111" s="35"/>
      <c r="AA111" s="35"/>
      <c r="AB111" s="35"/>
      <c r="AC111" s="35"/>
      <c r="AD111" s="35"/>
      <c r="AE111" s="35"/>
    </row>
    <row r="112" s="2" customFormat="1" ht="24.96" customHeight="1">
      <c r="A112" s="35"/>
      <c r="B112" s="36"/>
      <c r="C112" s="20" t="s">
        <v>200</v>
      </c>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6.96"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2" customHeight="1">
      <c r="A114" s="35"/>
      <c r="B114" s="36"/>
      <c r="C114" s="29" t="s">
        <v>16</v>
      </c>
      <c r="D114" s="37"/>
      <c r="E114" s="37"/>
      <c r="F114" s="37"/>
      <c r="G114" s="37"/>
      <c r="H114" s="37"/>
      <c r="I114" s="37"/>
      <c r="J114" s="37"/>
      <c r="K114" s="37"/>
      <c r="L114" s="60"/>
      <c r="S114" s="35"/>
      <c r="T114" s="35"/>
      <c r="U114" s="35"/>
      <c r="V114" s="35"/>
      <c r="W114" s="35"/>
      <c r="X114" s="35"/>
      <c r="Y114" s="35"/>
      <c r="Z114" s="35"/>
      <c r="AA114" s="35"/>
      <c r="AB114" s="35"/>
      <c r="AC114" s="35"/>
      <c r="AD114" s="35"/>
      <c r="AE114" s="35"/>
    </row>
    <row r="115" s="2" customFormat="1" ht="16.5" customHeight="1">
      <c r="A115" s="35"/>
      <c r="B115" s="36"/>
      <c r="C115" s="37"/>
      <c r="D115" s="37"/>
      <c r="E115" s="181" t="str">
        <f>E7</f>
        <v>Oprava úseku Nejdek - Nové Hamry</v>
      </c>
      <c r="F115" s="29"/>
      <c r="G115" s="29"/>
      <c r="H115" s="29"/>
      <c r="I115" s="37"/>
      <c r="J115" s="37"/>
      <c r="K115" s="37"/>
      <c r="L115" s="60"/>
      <c r="S115" s="35"/>
      <c r="T115" s="35"/>
      <c r="U115" s="35"/>
      <c r="V115" s="35"/>
      <c r="W115" s="35"/>
      <c r="X115" s="35"/>
      <c r="Y115" s="35"/>
      <c r="Z115" s="35"/>
      <c r="AA115" s="35"/>
      <c r="AB115" s="35"/>
      <c r="AC115" s="35"/>
      <c r="AD115" s="35"/>
      <c r="AE115" s="35"/>
    </row>
    <row r="116" s="1" customFormat="1" ht="12" customHeight="1">
      <c r="B116" s="18"/>
      <c r="C116" s="29" t="s">
        <v>186</v>
      </c>
      <c r="D116" s="19"/>
      <c r="E116" s="19"/>
      <c r="F116" s="19"/>
      <c r="G116" s="19"/>
      <c r="H116" s="19"/>
      <c r="I116" s="19"/>
      <c r="J116" s="19"/>
      <c r="K116" s="19"/>
      <c r="L116" s="17"/>
    </row>
    <row r="117" s="1" customFormat="1" ht="16.5" customHeight="1">
      <c r="B117" s="18"/>
      <c r="C117" s="19"/>
      <c r="D117" s="19"/>
      <c r="E117" s="181" t="s">
        <v>1024</v>
      </c>
      <c r="F117" s="19"/>
      <c r="G117" s="19"/>
      <c r="H117" s="19"/>
      <c r="I117" s="19"/>
      <c r="J117" s="19"/>
      <c r="K117" s="19"/>
      <c r="L117" s="17"/>
    </row>
    <row r="118" s="1" customFormat="1" ht="12" customHeight="1">
      <c r="B118" s="18"/>
      <c r="C118" s="29" t="s">
        <v>188</v>
      </c>
      <c r="D118" s="19"/>
      <c r="E118" s="19"/>
      <c r="F118" s="19"/>
      <c r="G118" s="19"/>
      <c r="H118" s="19"/>
      <c r="I118" s="19"/>
      <c r="J118" s="19"/>
      <c r="K118" s="19"/>
      <c r="L118" s="17"/>
    </row>
    <row r="119" s="2" customFormat="1" ht="16.5" customHeight="1">
      <c r="A119" s="35"/>
      <c r="B119" s="36"/>
      <c r="C119" s="37"/>
      <c r="D119" s="37"/>
      <c r="E119" s="182" t="s">
        <v>1230</v>
      </c>
      <c r="F119" s="37"/>
      <c r="G119" s="37"/>
      <c r="H119" s="37"/>
      <c r="I119" s="37"/>
      <c r="J119" s="37"/>
      <c r="K119" s="37"/>
      <c r="L119" s="60"/>
      <c r="S119" s="35"/>
      <c r="T119" s="35"/>
      <c r="U119" s="35"/>
      <c r="V119" s="35"/>
      <c r="W119" s="35"/>
      <c r="X119" s="35"/>
      <c r="Y119" s="35"/>
      <c r="Z119" s="35"/>
      <c r="AA119" s="35"/>
      <c r="AB119" s="35"/>
      <c r="AC119" s="35"/>
      <c r="AD119" s="35"/>
      <c r="AE119" s="35"/>
    </row>
    <row r="120" s="2" customFormat="1" ht="12" customHeight="1">
      <c r="A120" s="35"/>
      <c r="B120" s="36"/>
      <c r="C120" s="29" t="s">
        <v>630</v>
      </c>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6.5" customHeight="1">
      <c r="A121" s="35"/>
      <c r="B121" s="36"/>
      <c r="C121" s="37"/>
      <c r="D121" s="37"/>
      <c r="E121" s="73" t="str">
        <f>E13</f>
        <v>A.3.2.2 - VRN</v>
      </c>
      <c r="F121" s="37"/>
      <c r="G121" s="37"/>
      <c r="H121" s="37"/>
      <c r="I121" s="37"/>
      <c r="J121" s="37"/>
      <c r="K121" s="37"/>
      <c r="L121" s="60"/>
      <c r="S121" s="35"/>
      <c r="T121" s="35"/>
      <c r="U121" s="35"/>
      <c r="V121" s="35"/>
      <c r="W121" s="35"/>
      <c r="X121" s="35"/>
      <c r="Y121" s="35"/>
      <c r="Z121" s="35"/>
      <c r="AA121" s="35"/>
      <c r="AB121" s="35"/>
      <c r="AC121" s="35"/>
      <c r="AD121" s="35"/>
      <c r="AE121" s="35"/>
    </row>
    <row r="122" s="2" customFormat="1" ht="6.96" customHeight="1">
      <c r="A122" s="35"/>
      <c r="B122" s="36"/>
      <c r="C122" s="37"/>
      <c r="D122" s="37"/>
      <c r="E122" s="37"/>
      <c r="F122" s="37"/>
      <c r="G122" s="37"/>
      <c r="H122" s="37"/>
      <c r="I122" s="37"/>
      <c r="J122" s="37"/>
      <c r="K122" s="37"/>
      <c r="L122" s="60"/>
      <c r="S122" s="35"/>
      <c r="T122" s="35"/>
      <c r="U122" s="35"/>
      <c r="V122" s="35"/>
      <c r="W122" s="35"/>
      <c r="X122" s="35"/>
      <c r="Y122" s="35"/>
      <c r="Z122" s="35"/>
      <c r="AA122" s="35"/>
      <c r="AB122" s="35"/>
      <c r="AC122" s="35"/>
      <c r="AD122" s="35"/>
      <c r="AE122" s="35"/>
    </row>
    <row r="123" s="2" customFormat="1" ht="12" customHeight="1">
      <c r="A123" s="35"/>
      <c r="B123" s="36"/>
      <c r="C123" s="29" t="s">
        <v>20</v>
      </c>
      <c r="D123" s="37"/>
      <c r="E123" s="37"/>
      <c r="F123" s="24" t="str">
        <f>F16</f>
        <v xml:space="preserve"> </v>
      </c>
      <c r="G123" s="37"/>
      <c r="H123" s="37"/>
      <c r="I123" s="29" t="s">
        <v>22</v>
      </c>
      <c r="J123" s="76" t="str">
        <f>IF(J16="","",J16)</f>
        <v>26. 9. 2022</v>
      </c>
      <c r="K123" s="37"/>
      <c r="L123" s="60"/>
      <c r="S123" s="35"/>
      <c r="T123" s="35"/>
      <c r="U123" s="35"/>
      <c r="V123" s="35"/>
      <c r="W123" s="35"/>
      <c r="X123" s="35"/>
      <c r="Y123" s="35"/>
      <c r="Z123" s="35"/>
      <c r="AA123" s="35"/>
      <c r="AB123" s="35"/>
      <c r="AC123" s="35"/>
      <c r="AD123" s="35"/>
      <c r="AE123" s="35"/>
    </row>
    <row r="124" s="2" customFormat="1" ht="6.96" customHeight="1">
      <c r="A124" s="35"/>
      <c r="B124" s="36"/>
      <c r="C124" s="37"/>
      <c r="D124" s="37"/>
      <c r="E124" s="37"/>
      <c r="F124" s="37"/>
      <c r="G124" s="37"/>
      <c r="H124" s="37"/>
      <c r="I124" s="37"/>
      <c r="J124" s="37"/>
      <c r="K124" s="37"/>
      <c r="L124" s="60"/>
      <c r="S124" s="35"/>
      <c r="T124" s="35"/>
      <c r="U124" s="35"/>
      <c r="V124" s="35"/>
      <c r="W124" s="35"/>
      <c r="X124" s="35"/>
      <c r="Y124" s="35"/>
      <c r="Z124" s="35"/>
      <c r="AA124" s="35"/>
      <c r="AB124" s="35"/>
      <c r="AC124" s="35"/>
      <c r="AD124" s="35"/>
      <c r="AE124" s="35"/>
    </row>
    <row r="125" s="2" customFormat="1" ht="15.15" customHeight="1">
      <c r="A125" s="35"/>
      <c r="B125" s="36"/>
      <c r="C125" s="29" t="s">
        <v>24</v>
      </c>
      <c r="D125" s="37"/>
      <c r="E125" s="37"/>
      <c r="F125" s="24" t="str">
        <f>E19</f>
        <v>Správa železnic, státní organizace</v>
      </c>
      <c r="G125" s="37"/>
      <c r="H125" s="37"/>
      <c r="I125" s="29" t="s">
        <v>32</v>
      </c>
      <c r="J125" s="33" t="str">
        <f>E25</f>
        <v>Progi spol. s r.o.</v>
      </c>
      <c r="K125" s="37"/>
      <c r="L125" s="60"/>
      <c r="S125" s="35"/>
      <c r="T125" s="35"/>
      <c r="U125" s="35"/>
      <c r="V125" s="35"/>
      <c r="W125" s="35"/>
      <c r="X125" s="35"/>
      <c r="Y125" s="35"/>
      <c r="Z125" s="35"/>
      <c r="AA125" s="35"/>
      <c r="AB125" s="35"/>
      <c r="AC125" s="35"/>
      <c r="AD125" s="35"/>
      <c r="AE125" s="35"/>
    </row>
    <row r="126" s="2" customFormat="1" ht="15.15" customHeight="1">
      <c r="A126" s="35"/>
      <c r="B126" s="36"/>
      <c r="C126" s="29" t="s">
        <v>30</v>
      </c>
      <c r="D126" s="37"/>
      <c r="E126" s="37"/>
      <c r="F126" s="24" t="str">
        <f>IF(E22="","",E22)</f>
        <v>Vyplň údaj</v>
      </c>
      <c r="G126" s="37"/>
      <c r="H126" s="37"/>
      <c r="I126" s="29" t="s">
        <v>36</v>
      </c>
      <c r="J126" s="33" t="str">
        <f>E28</f>
        <v>Pavlína Liprtová</v>
      </c>
      <c r="K126" s="37"/>
      <c r="L126" s="60"/>
      <c r="S126" s="35"/>
      <c r="T126" s="35"/>
      <c r="U126" s="35"/>
      <c r="V126" s="35"/>
      <c r="W126" s="35"/>
      <c r="X126" s="35"/>
      <c r="Y126" s="35"/>
      <c r="Z126" s="35"/>
      <c r="AA126" s="35"/>
      <c r="AB126" s="35"/>
      <c r="AC126" s="35"/>
      <c r="AD126" s="35"/>
      <c r="AE126" s="35"/>
    </row>
    <row r="127" s="2" customFormat="1" ht="10.32" customHeight="1">
      <c r="A127" s="35"/>
      <c r="B127" s="36"/>
      <c r="C127" s="37"/>
      <c r="D127" s="37"/>
      <c r="E127" s="37"/>
      <c r="F127" s="37"/>
      <c r="G127" s="37"/>
      <c r="H127" s="37"/>
      <c r="I127" s="37"/>
      <c r="J127" s="37"/>
      <c r="K127" s="37"/>
      <c r="L127" s="60"/>
      <c r="S127" s="35"/>
      <c r="T127" s="35"/>
      <c r="U127" s="35"/>
      <c r="V127" s="35"/>
      <c r="W127" s="35"/>
      <c r="X127" s="35"/>
      <c r="Y127" s="35"/>
      <c r="Z127" s="35"/>
      <c r="AA127" s="35"/>
      <c r="AB127" s="35"/>
      <c r="AC127" s="35"/>
      <c r="AD127" s="35"/>
      <c r="AE127" s="35"/>
    </row>
    <row r="128" s="11" customFormat="1" ht="29.28" customHeight="1">
      <c r="A128" s="198"/>
      <c r="B128" s="199"/>
      <c r="C128" s="200" t="s">
        <v>201</v>
      </c>
      <c r="D128" s="201" t="s">
        <v>64</v>
      </c>
      <c r="E128" s="201" t="s">
        <v>60</v>
      </c>
      <c r="F128" s="201" t="s">
        <v>61</v>
      </c>
      <c r="G128" s="201" t="s">
        <v>202</v>
      </c>
      <c r="H128" s="201" t="s">
        <v>203</v>
      </c>
      <c r="I128" s="201" t="s">
        <v>204</v>
      </c>
      <c r="J128" s="202" t="s">
        <v>194</v>
      </c>
      <c r="K128" s="203" t="s">
        <v>205</v>
      </c>
      <c r="L128" s="204"/>
      <c r="M128" s="97" t="s">
        <v>1</v>
      </c>
      <c r="N128" s="98" t="s">
        <v>43</v>
      </c>
      <c r="O128" s="98" t="s">
        <v>206</v>
      </c>
      <c r="P128" s="98" t="s">
        <v>207</v>
      </c>
      <c r="Q128" s="98" t="s">
        <v>208</v>
      </c>
      <c r="R128" s="98" t="s">
        <v>209</v>
      </c>
      <c r="S128" s="98" t="s">
        <v>210</v>
      </c>
      <c r="T128" s="99" t="s">
        <v>211</v>
      </c>
      <c r="U128" s="198"/>
      <c r="V128" s="198"/>
      <c r="W128" s="198"/>
      <c r="X128" s="198"/>
      <c r="Y128" s="198"/>
      <c r="Z128" s="198"/>
      <c r="AA128" s="198"/>
      <c r="AB128" s="198"/>
      <c r="AC128" s="198"/>
      <c r="AD128" s="198"/>
      <c r="AE128" s="198"/>
    </row>
    <row r="129" s="2" customFormat="1" ht="22.8" customHeight="1">
      <c r="A129" s="35"/>
      <c r="B129" s="36"/>
      <c r="C129" s="104" t="s">
        <v>212</v>
      </c>
      <c r="D129" s="37"/>
      <c r="E129" s="37"/>
      <c r="F129" s="37"/>
      <c r="G129" s="37"/>
      <c r="H129" s="37"/>
      <c r="I129" s="37"/>
      <c r="J129" s="205">
        <f>BK129</f>
        <v>0</v>
      </c>
      <c r="K129" s="37"/>
      <c r="L129" s="41"/>
      <c r="M129" s="100"/>
      <c r="N129" s="206"/>
      <c r="O129" s="101"/>
      <c r="P129" s="207">
        <f>P130</f>
        <v>0</v>
      </c>
      <c r="Q129" s="101"/>
      <c r="R129" s="207">
        <f>R130</f>
        <v>0</v>
      </c>
      <c r="S129" s="101"/>
      <c r="T129" s="208">
        <f>T130</f>
        <v>0</v>
      </c>
      <c r="U129" s="35"/>
      <c r="V129" s="35"/>
      <c r="W129" s="35"/>
      <c r="X129" s="35"/>
      <c r="Y129" s="35"/>
      <c r="Z129" s="35"/>
      <c r="AA129" s="35"/>
      <c r="AB129" s="35"/>
      <c r="AC129" s="35"/>
      <c r="AD129" s="35"/>
      <c r="AE129" s="35"/>
      <c r="AT129" s="14" t="s">
        <v>78</v>
      </c>
      <c r="AU129" s="14" t="s">
        <v>196</v>
      </c>
      <c r="BK129" s="209">
        <f>BK130</f>
        <v>0</v>
      </c>
    </row>
    <row r="130" s="12" customFormat="1" ht="25.92" customHeight="1">
      <c r="A130" s="12"/>
      <c r="B130" s="210"/>
      <c r="C130" s="211"/>
      <c r="D130" s="212" t="s">
        <v>78</v>
      </c>
      <c r="E130" s="213" t="s">
        <v>148</v>
      </c>
      <c r="F130" s="213" t="s">
        <v>999</v>
      </c>
      <c r="G130" s="211"/>
      <c r="H130" s="211"/>
      <c r="I130" s="214"/>
      <c r="J130" s="215">
        <f>BK130</f>
        <v>0</v>
      </c>
      <c r="K130" s="211"/>
      <c r="L130" s="216"/>
      <c r="M130" s="217"/>
      <c r="N130" s="218"/>
      <c r="O130" s="218"/>
      <c r="P130" s="219">
        <f>P131+P134+P136+P138</f>
        <v>0</v>
      </c>
      <c r="Q130" s="218"/>
      <c r="R130" s="219">
        <f>R131+R134+R136+R138</f>
        <v>0</v>
      </c>
      <c r="S130" s="218"/>
      <c r="T130" s="220">
        <f>T131+T134+T136+T138</f>
        <v>0</v>
      </c>
      <c r="U130" s="12"/>
      <c r="V130" s="12"/>
      <c r="W130" s="12"/>
      <c r="X130" s="12"/>
      <c r="Y130" s="12"/>
      <c r="Z130" s="12"/>
      <c r="AA130" s="12"/>
      <c r="AB130" s="12"/>
      <c r="AC130" s="12"/>
      <c r="AD130" s="12"/>
      <c r="AE130" s="12"/>
      <c r="AR130" s="221" t="s">
        <v>216</v>
      </c>
      <c r="AT130" s="222" t="s">
        <v>78</v>
      </c>
      <c r="AU130" s="222" t="s">
        <v>79</v>
      </c>
      <c r="AY130" s="221" t="s">
        <v>215</v>
      </c>
      <c r="BK130" s="223">
        <f>BK131+BK134+BK136+BK138</f>
        <v>0</v>
      </c>
    </row>
    <row r="131" s="12" customFormat="1" ht="22.8" customHeight="1">
      <c r="A131" s="12"/>
      <c r="B131" s="210"/>
      <c r="C131" s="211"/>
      <c r="D131" s="212" t="s">
        <v>78</v>
      </c>
      <c r="E131" s="224" t="s">
        <v>1216</v>
      </c>
      <c r="F131" s="224" t="s">
        <v>1217</v>
      </c>
      <c r="G131" s="211"/>
      <c r="H131" s="211"/>
      <c r="I131" s="214"/>
      <c r="J131" s="225">
        <f>BK131</f>
        <v>0</v>
      </c>
      <c r="K131" s="211"/>
      <c r="L131" s="216"/>
      <c r="M131" s="217"/>
      <c r="N131" s="218"/>
      <c r="O131" s="218"/>
      <c r="P131" s="219">
        <f>SUM(P132:P133)</f>
        <v>0</v>
      </c>
      <c r="Q131" s="218"/>
      <c r="R131" s="219">
        <f>SUM(R132:R133)</f>
        <v>0</v>
      </c>
      <c r="S131" s="218"/>
      <c r="T131" s="220">
        <f>SUM(T132:T133)</f>
        <v>0</v>
      </c>
      <c r="U131" s="12"/>
      <c r="V131" s="12"/>
      <c r="W131" s="12"/>
      <c r="X131" s="12"/>
      <c r="Y131" s="12"/>
      <c r="Z131" s="12"/>
      <c r="AA131" s="12"/>
      <c r="AB131" s="12"/>
      <c r="AC131" s="12"/>
      <c r="AD131" s="12"/>
      <c r="AE131" s="12"/>
      <c r="AR131" s="221" t="s">
        <v>216</v>
      </c>
      <c r="AT131" s="222" t="s">
        <v>78</v>
      </c>
      <c r="AU131" s="222" t="s">
        <v>86</v>
      </c>
      <c r="AY131" s="221" t="s">
        <v>215</v>
      </c>
      <c r="BK131" s="223">
        <f>SUM(BK132:BK133)</f>
        <v>0</v>
      </c>
    </row>
    <row r="132" s="2" customFormat="1" ht="16.5" customHeight="1">
      <c r="A132" s="35"/>
      <c r="B132" s="36"/>
      <c r="C132" s="241" t="s">
        <v>86</v>
      </c>
      <c r="D132" s="241" t="s">
        <v>256</v>
      </c>
      <c r="E132" s="242" t="s">
        <v>1458</v>
      </c>
      <c r="F132" s="243" t="s">
        <v>1459</v>
      </c>
      <c r="G132" s="244" t="s">
        <v>1220</v>
      </c>
      <c r="H132" s="245">
        <v>9633</v>
      </c>
      <c r="I132" s="246"/>
      <c r="J132" s="247">
        <f>ROUND(I132*H132,2)</f>
        <v>0</v>
      </c>
      <c r="K132" s="248"/>
      <c r="L132" s="41"/>
      <c r="M132" s="249" t="s">
        <v>1</v>
      </c>
      <c r="N132" s="250" t="s">
        <v>44</v>
      </c>
      <c r="O132" s="88"/>
      <c r="P132" s="237">
        <f>O132*H132</f>
        <v>0</v>
      </c>
      <c r="Q132" s="237">
        <v>0</v>
      </c>
      <c r="R132" s="237">
        <f>Q132*H132</f>
        <v>0</v>
      </c>
      <c r="S132" s="237">
        <v>0</v>
      </c>
      <c r="T132" s="238">
        <f>S132*H132</f>
        <v>0</v>
      </c>
      <c r="U132" s="35"/>
      <c r="V132" s="35"/>
      <c r="W132" s="35"/>
      <c r="X132" s="35"/>
      <c r="Y132" s="35"/>
      <c r="Z132" s="35"/>
      <c r="AA132" s="35"/>
      <c r="AB132" s="35"/>
      <c r="AC132" s="35"/>
      <c r="AD132" s="35"/>
      <c r="AE132" s="35"/>
      <c r="AR132" s="239" t="s">
        <v>101</v>
      </c>
      <c r="AT132" s="239" t="s">
        <v>256</v>
      </c>
      <c r="AU132" s="239" t="s">
        <v>88</v>
      </c>
      <c r="AY132" s="14" t="s">
        <v>215</v>
      </c>
      <c r="BE132" s="240">
        <f>IF(N132="základní",J132,0)</f>
        <v>0</v>
      </c>
      <c r="BF132" s="240">
        <f>IF(N132="snížená",J132,0)</f>
        <v>0</v>
      </c>
      <c r="BG132" s="240">
        <f>IF(N132="zákl. přenesená",J132,0)</f>
        <v>0</v>
      </c>
      <c r="BH132" s="240">
        <f>IF(N132="sníž. přenesená",J132,0)</f>
        <v>0</v>
      </c>
      <c r="BI132" s="240">
        <f>IF(N132="nulová",J132,0)</f>
        <v>0</v>
      </c>
      <c r="BJ132" s="14" t="s">
        <v>86</v>
      </c>
      <c r="BK132" s="240">
        <f>ROUND(I132*H132,2)</f>
        <v>0</v>
      </c>
      <c r="BL132" s="14" t="s">
        <v>101</v>
      </c>
      <c r="BM132" s="239" t="s">
        <v>1460</v>
      </c>
    </row>
    <row r="133" s="2" customFormat="1" ht="16.5" customHeight="1">
      <c r="A133" s="35"/>
      <c r="B133" s="36"/>
      <c r="C133" s="241" t="s">
        <v>88</v>
      </c>
      <c r="D133" s="241" t="s">
        <v>256</v>
      </c>
      <c r="E133" s="242" t="s">
        <v>1218</v>
      </c>
      <c r="F133" s="243" t="s">
        <v>1219</v>
      </c>
      <c r="G133" s="244" t="s">
        <v>1220</v>
      </c>
      <c r="H133" s="245">
        <v>9633</v>
      </c>
      <c r="I133" s="246"/>
      <c r="J133" s="247">
        <f>ROUND(I133*H133,2)</f>
        <v>0</v>
      </c>
      <c r="K133" s="248"/>
      <c r="L133" s="41"/>
      <c r="M133" s="249" t="s">
        <v>1</v>
      </c>
      <c r="N133" s="250" t="s">
        <v>44</v>
      </c>
      <c r="O133" s="88"/>
      <c r="P133" s="237">
        <f>O133*H133</f>
        <v>0</v>
      </c>
      <c r="Q133" s="237">
        <v>0</v>
      </c>
      <c r="R133" s="237">
        <f>Q133*H133</f>
        <v>0</v>
      </c>
      <c r="S133" s="237">
        <v>0</v>
      </c>
      <c r="T133" s="238">
        <f>S133*H133</f>
        <v>0</v>
      </c>
      <c r="U133" s="35"/>
      <c r="V133" s="35"/>
      <c r="W133" s="35"/>
      <c r="X133" s="35"/>
      <c r="Y133" s="35"/>
      <c r="Z133" s="35"/>
      <c r="AA133" s="35"/>
      <c r="AB133" s="35"/>
      <c r="AC133" s="35"/>
      <c r="AD133" s="35"/>
      <c r="AE133" s="35"/>
      <c r="AR133" s="239" t="s">
        <v>101</v>
      </c>
      <c r="AT133" s="239" t="s">
        <v>256</v>
      </c>
      <c r="AU133" s="239" t="s">
        <v>88</v>
      </c>
      <c r="AY133" s="14" t="s">
        <v>215</v>
      </c>
      <c r="BE133" s="240">
        <f>IF(N133="základní",J133,0)</f>
        <v>0</v>
      </c>
      <c r="BF133" s="240">
        <f>IF(N133="snížená",J133,0)</f>
        <v>0</v>
      </c>
      <c r="BG133" s="240">
        <f>IF(N133="zákl. přenesená",J133,0)</f>
        <v>0</v>
      </c>
      <c r="BH133" s="240">
        <f>IF(N133="sníž. přenesená",J133,0)</f>
        <v>0</v>
      </c>
      <c r="BI133" s="240">
        <f>IF(N133="nulová",J133,0)</f>
        <v>0</v>
      </c>
      <c r="BJ133" s="14" t="s">
        <v>86</v>
      </c>
      <c r="BK133" s="240">
        <f>ROUND(I133*H133,2)</f>
        <v>0</v>
      </c>
      <c r="BL133" s="14" t="s">
        <v>101</v>
      </c>
      <c r="BM133" s="239" t="s">
        <v>1461</v>
      </c>
    </row>
    <row r="134" s="12" customFormat="1" ht="22.8" customHeight="1">
      <c r="A134" s="12"/>
      <c r="B134" s="210"/>
      <c r="C134" s="211"/>
      <c r="D134" s="212" t="s">
        <v>78</v>
      </c>
      <c r="E134" s="224" t="s">
        <v>1222</v>
      </c>
      <c r="F134" s="224" t="s">
        <v>1223</v>
      </c>
      <c r="G134" s="211"/>
      <c r="H134" s="211"/>
      <c r="I134" s="214"/>
      <c r="J134" s="225">
        <f>BK134</f>
        <v>0</v>
      </c>
      <c r="K134" s="211"/>
      <c r="L134" s="216"/>
      <c r="M134" s="217"/>
      <c r="N134" s="218"/>
      <c r="O134" s="218"/>
      <c r="P134" s="219">
        <f>P135</f>
        <v>0</v>
      </c>
      <c r="Q134" s="218"/>
      <c r="R134" s="219">
        <f>R135</f>
        <v>0</v>
      </c>
      <c r="S134" s="218"/>
      <c r="T134" s="220">
        <f>T135</f>
        <v>0</v>
      </c>
      <c r="U134" s="12"/>
      <c r="V134" s="12"/>
      <c r="W134" s="12"/>
      <c r="X134" s="12"/>
      <c r="Y134" s="12"/>
      <c r="Z134" s="12"/>
      <c r="AA134" s="12"/>
      <c r="AB134" s="12"/>
      <c r="AC134" s="12"/>
      <c r="AD134" s="12"/>
      <c r="AE134" s="12"/>
      <c r="AR134" s="221" t="s">
        <v>216</v>
      </c>
      <c r="AT134" s="222" t="s">
        <v>78</v>
      </c>
      <c r="AU134" s="222" t="s">
        <v>86</v>
      </c>
      <c r="AY134" s="221" t="s">
        <v>215</v>
      </c>
      <c r="BK134" s="223">
        <f>BK135</f>
        <v>0</v>
      </c>
    </row>
    <row r="135" s="2" customFormat="1" ht="16.5" customHeight="1">
      <c r="A135" s="35"/>
      <c r="B135" s="36"/>
      <c r="C135" s="241" t="s">
        <v>96</v>
      </c>
      <c r="D135" s="241" t="s">
        <v>256</v>
      </c>
      <c r="E135" s="242" t="s">
        <v>1224</v>
      </c>
      <c r="F135" s="243" t="s">
        <v>1223</v>
      </c>
      <c r="G135" s="244" t="s">
        <v>1220</v>
      </c>
      <c r="H135" s="245">
        <v>9633</v>
      </c>
      <c r="I135" s="246"/>
      <c r="J135" s="247">
        <f>ROUND(I135*H135,2)</f>
        <v>0</v>
      </c>
      <c r="K135" s="248"/>
      <c r="L135" s="41"/>
      <c r="M135" s="249" t="s">
        <v>1</v>
      </c>
      <c r="N135" s="250" t="s">
        <v>44</v>
      </c>
      <c r="O135" s="88"/>
      <c r="P135" s="237">
        <f>O135*H135</f>
        <v>0</v>
      </c>
      <c r="Q135" s="237">
        <v>0</v>
      </c>
      <c r="R135" s="237">
        <f>Q135*H135</f>
        <v>0</v>
      </c>
      <c r="S135" s="237">
        <v>0</v>
      </c>
      <c r="T135" s="238">
        <f>S135*H135</f>
        <v>0</v>
      </c>
      <c r="U135" s="35"/>
      <c r="V135" s="35"/>
      <c r="W135" s="35"/>
      <c r="X135" s="35"/>
      <c r="Y135" s="35"/>
      <c r="Z135" s="35"/>
      <c r="AA135" s="35"/>
      <c r="AB135" s="35"/>
      <c r="AC135" s="35"/>
      <c r="AD135" s="35"/>
      <c r="AE135" s="35"/>
      <c r="AR135" s="239" t="s">
        <v>101</v>
      </c>
      <c r="AT135" s="239" t="s">
        <v>256</v>
      </c>
      <c r="AU135" s="239" t="s">
        <v>88</v>
      </c>
      <c r="AY135" s="14" t="s">
        <v>215</v>
      </c>
      <c r="BE135" s="240">
        <f>IF(N135="základní",J135,0)</f>
        <v>0</v>
      </c>
      <c r="BF135" s="240">
        <f>IF(N135="snížená",J135,0)</f>
        <v>0</v>
      </c>
      <c r="BG135" s="240">
        <f>IF(N135="zákl. přenesená",J135,0)</f>
        <v>0</v>
      </c>
      <c r="BH135" s="240">
        <f>IF(N135="sníž. přenesená",J135,0)</f>
        <v>0</v>
      </c>
      <c r="BI135" s="240">
        <f>IF(N135="nulová",J135,0)</f>
        <v>0</v>
      </c>
      <c r="BJ135" s="14" t="s">
        <v>86</v>
      </c>
      <c r="BK135" s="240">
        <f>ROUND(I135*H135,2)</f>
        <v>0</v>
      </c>
      <c r="BL135" s="14" t="s">
        <v>101</v>
      </c>
      <c r="BM135" s="239" t="s">
        <v>1462</v>
      </c>
    </row>
    <row r="136" s="12" customFormat="1" ht="22.8" customHeight="1">
      <c r="A136" s="12"/>
      <c r="B136" s="210"/>
      <c r="C136" s="211"/>
      <c r="D136" s="212" t="s">
        <v>78</v>
      </c>
      <c r="E136" s="224" t="s">
        <v>1463</v>
      </c>
      <c r="F136" s="224" t="s">
        <v>1464</v>
      </c>
      <c r="G136" s="211"/>
      <c r="H136" s="211"/>
      <c r="I136" s="214"/>
      <c r="J136" s="225">
        <f>BK136</f>
        <v>0</v>
      </c>
      <c r="K136" s="211"/>
      <c r="L136" s="216"/>
      <c r="M136" s="217"/>
      <c r="N136" s="218"/>
      <c r="O136" s="218"/>
      <c r="P136" s="219">
        <f>P137</f>
        <v>0</v>
      </c>
      <c r="Q136" s="218"/>
      <c r="R136" s="219">
        <f>R137</f>
        <v>0</v>
      </c>
      <c r="S136" s="218"/>
      <c r="T136" s="220">
        <f>T137</f>
        <v>0</v>
      </c>
      <c r="U136" s="12"/>
      <c r="V136" s="12"/>
      <c r="W136" s="12"/>
      <c r="X136" s="12"/>
      <c r="Y136" s="12"/>
      <c r="Z136" s="12"/>
      <c r="AA136" s="12"/>
      <c r="AB136" s="12"/>
      <c r="AC136" s="12"/>
      <c r="AD136" s="12"/>
      <c r="AE136" s="12"/>
      <c r="AR136" s="221" t="s">
        <v>216</v>
      </c>
      <c r="AT136" s="222" t="s">
        <v>78</v>
      </c>
      <c r="AU136" s="222" t="s">
        <v>86</v>
      </c>
      <c r="AY136" s="221" t="s">
        <v>215</v>
      </c>
      <c r="BK136" s="223">
        <f>BK137</f>
        <v>0</v>
      </c>
    </row>
    <row r="137" s="2" customFormat="1" ht="16.5" customHeight="1">
      <c r="A137" s="35"/>
      <c r="B137" s="36"/>
      <c r="C137" s="241" t="s">
        <v>101</v>
      </c>
      <c r="D137" s="241" t="s">
        <v>256</v>
      </c>
      <c r="E137" s="242" t="s">
        <v>1465</v>
      </c>
      <c r="F137" s="243" t="s">
        <v>1466</v>
      </c>
      <c r="G137" s="244" t="s">
        <v>1220</v>
      </c>
      <c r="H137" s="245">
        <v>1</v>
      </c>
      <c r="I137" s="246"/>
      <c r="J137" s="247">
        <f>ROUND(I137*H137,2)</f>
        <v>0</v>
      </c>
      <c r="K137" s="248"/>
      <c r="L137" s="41"/>
      <c r="M137" s="249" t="s">
        <v>1</v>
      </c>
      <c r="N137" s="250" t="s">
        <v>44</v>
      </c>
      <c r="O137" s="88"/>
      <c r="P137" s="237">
        <f>O137*H137</f>
        <v>0</v>
      </c>
      <c r="Q137" s="237">
        <v>0</v>
      </c>
      <c r="R137" s="237">
        <f>Q137*H137</f>
        <v>0</v>
      </c>
      <c r="S137" s="237">
        <v>0</v>
      </c>
      <c r="T137" s="238">
        <f>S137*H137</f>
        <v>0</v>
      </c>
      <c r="U137" s="35"/>
      <c r="V137" s="35"/>
      <c r="W137" s="35"/>
      <c r="X137" s="35"/>
      <c r="Y137" s="35"/>
      <c r="Z137" s="35"/>
      <c r="AA137" s="35"/>
      <c r="AB137" s="35"/>
      <c r="AC137" s="35"/>
      <c r="AD137" s="35"/>
      <c r="AE137" s="35"/>
      <c r="AR137" s="239" t="s">
        <v>101</v>
      </c>
      <c r="AT137" s="239" t="s">
        <v>256</v>
      </c>
      <c r="AU137" s="239" t="s">
        <v>88</v>
      </c>
      <c r="AY137" s="14" t="s">
        <v>215</v>
      </c>
      <c r="BE137" s="240">
        <f>IF(N137="základní",J137,0)</f>
        <v>0</v>
      </c>
      <c r="BF137" s="240">
        <f>IF(N137="snížená",J137,0)</f>
        <v>0</v>
      </c>
      <c r="BG137" s="240">
        <f>IF(N137="zákl. přenesená",J137,0)</f>
        <v>0</v>
      </c>
      <c r="BH137" s="240">
        <f>IF(N137="sníž. přenesená",J137,0)</f>
        <v>0</v>
      </c>
      <c r="BI137" s="240">
        <f>IF(N137="nulová",J137,0)</f>
        <v>0</v>
      </c>
      <c r="BJ137" s="14" t="s">
        <v>86</v>
      </c>
      <c r="BK137" s="240">
        <f>ROUND(I137*H137,2)</f>
        <v>0</v>
      </c>
      <c r="BL137" s="14" t="s">
        <v>101</v>
      </c>
      <c r="BM137" s="239" t="s">
        <v>1467</v>
      </c>
    </row>
    <row r="138" s="12" customFormat="1" ht="22.8" customHeight="1">
      <c r="A138" s="12"/>
      <c r="B138" s="210"/>
      <c r="C138" s="211"/>
      <c r="D138" s="212" t="s">
        <v>78</v>
      </c>
      <c r="E138" s="224" t="s">
        <v>1226</v>
      </c>
      <c r="F138" s="224" t="s">
        <v>1227</v>
      </c>
      <c r="G138" s="211"/>
      <c r="H138" s="211"/>
      <c r="I138" s="214"/>
      <c r="J138" s="225">
        <f>BK138</f>
        <v>0</v>
      </c>
      <c r="K138" s="211"/>
      <c r="L138" s="216"/>
      <c r="M138" s="217"/>
      <c r="N138" s="218"/>
      <c r="O138" s="218"/>
      <c r="P138" s="219">
        <f>P139</f>
        <v>0</v>
      </c>
      <c r="Q138" s="218"/>
      <c r="R138" s="219">
        <f>R139</f>
        <v>0</v>
      </c>
      <c r="S138" s="218"/>
      <c r="T138" s="220">
        <f>T139</f>
        <v>0</v>
      </c>
      <c r="U138" s="12"/>
      <c r="V138" s="12"/>
      <c r="W138" s="12"/>
      <c r="X138" s="12"/>
      <c r="Y138" s="12"/>
      <c r="Z138" s="12"/>
      <c r="AA138" s="12"/>
      <c r="AB138" s="12"/>
      <c r="AC138" s="12"/>
      <c r="AD138" s="12"/>
      <c r="AE138" s="12"/>
      <c r="AR138" s="221" t="s">
        <v>216</v>
      </c>
      <c r="AT138" s="222" t="s">
        <v>78</v>
      </c>
      <c r="AU138" s="222" t="s">
        <v>86</v>
      </c>
      <c r="AY138" s="221" t="s">
        <v>215</v>
      </c>
      <c r="BK138" s="223">
        <f>BK139</f>
        <v>0</v>
      </c>
    </row>
    <row r="139" s="2" customFormat="1" ht="16.5" customHeight="1">
      <c r="A139" s="35"/>
      <c r="B139" s="36"/>
      <c r="C139" s="241" t="s">
        <v>216</v>
      </c>
      <c r="D139" s="241" t="s">
        <v>256</v>
      </c>
      <c r="E139" s="242" t="s">
        <v>1228</v>
      </c>
      <c r="F139" s="243" t="s">
        <v>1227</v>
      </c>
      <c r="G139" s="244" t="s">
        <v>1220</v>
      </c>
      <c r="H139" s="245">
        <v>9633</v>
      </c>
      <c r="I139" s="246"/>
      <c r="J139" s="247">
        <f>ROUND(I139*H139,2)</f>
        <v>0</v>
      </c>
      <c r="K139" s="248"/>
      <c r="L139" s="41"/>
      <c r="M139" s="251" t="s">
        <v>1</v>
      </c>
      <c r="N139" s="252" t="s">
        <v>44</v>
      </c>
      <c r="O139" s="253"/>
      <c r="P139" s="254">
        <f>O139*H139</f>
        <v>0</v>
      </c>
      <c r="Q139" s="254">
        <v>0</v>
      </c>
      <c r="R139" s="254">
        <f>Q139*H139</f>
        <v>0</v>
      </c>
      <c r="S139" s="254">
        <v>0</v>
      </c>
      <c r="T139" s="255">
        <f>S139*H139</f>
        <v>0</v>
      </c>
      <c r="U139" s="35"/>
      <c r="V139" s="35"/>
      <c r="W139" s="35"/>
      <c r="X139" s="35"/>
      <c r="Y139" s="35"/>
      <c r="Z139" s="35"/>
      <c r="AA139" s="35"/>
      <c r="AB139" s="35"/>
      <c r="AC139" s="35"/>
      <c r="AD139" s="35"/>
      <c r="AE139" s="35"/>
      <c r="AR139" s="239" t="s">
        <v>992</v>
      </c>
      <c r="AT139" s="239" t="s">
        <v>256</v>
      </c>
      <c r="AU139" s="239" t="s">
        <v>88</v>
      </c>
      <c r="AY139" s="14" t="s">
        <v>215</v>
      </c>
      <c r="BE139" s="240">
        <f>IF(N139="základní",J139,0)</f>
        <v>0</v>
      </c>
      <c r="BF139" s="240">
        <f>IF(N139="snížená",J139,0)</f>
        <v>0</v>
      </c>
      <c r="BG139" s="240">
        <f>IF(N139="zákl. přenesená",J139,0)</f>
        <v>0</v>
      </c>
      <c r="BH139" s="240">
        <f>IF(N139="sníž. přenesená",J139,0)</f>
        <v>0</v>
      </c>
      <c r="BI139" s="240">
        <f>IF(N139="nulová",J139,0)</f>
        <v>0</v>
      </c>
      <c r="BJ139" s="14" t="s">
        <v>86</v>
      </c>
      <c r="BK139" s="240">
        <f>ROUND(I139*H139,2)</f>
        <v>0</v>
      </c>
      <c r="BL139" s="14" t="s">
        <v>992</v>
      </c>
      <c r="BM139" s="239" t="s">
        <v>1468</v>
      </c>
    </row>
    <row r="140" s="2" customFormat="1" ht="6.96" customHeight="1">
      <c r="A140" s="35"/>
      <c r="B140" s="63"/>
      <c r="C140" s="64"/>
      <c r="D140" s="64"/>
      <c r="E140" s="64"/>
      <c r="F140" s="64"/>
      <c r="G140" s="64"/>
      <c r="H140" s="64"/>
      <c r="I140" s="64"/>
      <c r="J140" s="64"/>
      <c r="K140" s="64"/>
      <c r="L140" s="41"/>
      <c r="M140" s="35"/>
      <c r="O140" s="35"/>
      <c r="P140" s="35"/>
      <c r="Q140" s="35"/>
      <c r="R140" s="35"/>
      <c r="S140" s="35"/>
      <c r="T140" s="35"/>
      <c r="U140" s="35"/>
      <c r="V140" s="35"/>
      <c r="W140" s="35"/>
      <c r="X140" s="35"/>
      <c r="Y140" s="35"/>
      <c r="Z140" s="35"/>
      <c r="AA140" s="35"/>
      <c r="AB140" s="35"/>
      <c r="AC140" s="35"/>
      <c r="AD140" s="35"/>
      <c r="AE140" s="35"/>
    </row>
  </sheetData>
  <sheetProtection sheet="1" autoFilter="0" formatColumns="0" formatRows="0" objects="1" scenarios="1" spinCount="100000" saltValue="emK/mOyfV1B0yzYUKHL6Q0zhmbiYHy5Hg4NTtC/RwzfH38T5AW+Zpx7u+E9m6UKBoz2OYlmBEZcFjUcBNVh4dA==" hashValue="acr4zcOWCxZ8wzLWn9qcnufxEL87D0CyrWlGtiPet77IAxCS3wWESBCfEF1Dvp+GNdYxnARgzvVUToWfSQh07g==" algorithmName="SHA-512" password="CC35"/>
  <autoFilter ref="C128:K139"/>
  <mergeCells count="15">
    <mergeCell ref="E7:H7"/>
    <mergeCell ref="E11:H11"/>
    <mergeCell ref="E9:H9"/>
    <mergeCell ref="E13:H13"/>
    <mergeCell ref="E22:H22"/>
    <mergeCell ref="E31:H31"/>
    <mergeCell ref="E85:H85"/>
    <mergeCell ref="E89:H89"/>
    <mergeCell ref="E87:H87"/>
    <mergeCell ref="E91:H91"/>
    <mergeCell ref="E115:H115"/>
    <mergeCell ref="E119:H119"/>
    <mergeCell ref="E117:H117"/>
    <mergeCell ref="E121:H12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163</v>
      </c>
    </row>
    <row r="3" s="1" customFormat="1" ht="6.96" customHeight="1">
      <c r="B3" s="144"/>
      <c r="C3" s="145"/>
      <c r="D3" s="145"/>
      <c r="E3" s="145"/>
      <c r="F3" s="145"/>
      <c r="G3" s="145"/>
      <c r="H3" s="145"/>
      <c r="I3" s="145"/>
      <c r="J3" s="145"/>
      <c r="K3" s="145"/>
      <c r="L3" s="17"/>
      <c r="AT3" s="14" t="s">
        <v>88</v>
      </c>
    </row>
    <row r="4" s="1" customFormat="1" ht="24.96" customHeight="1">
      <c r="B4" s="17"/>
      <c r="D4" s="146" t="s">
        <v>185</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úseku Nejdek - Nové Hamry</v>
      </c>
      <c r="F7" s="148"/>
      <c r="G7" s="148"/>
      <c r="H7" s="148"/>
      <c r="L7" s="17"/>
    </row>
    <row r="8">
      <c r="B8" s="17"/>
      <c r="D8" s="148" t="s">
        <v>186</v>
      </c>
      <c r="L8" s="17"/>
    </row>
    <row r="9" s="1" customFormat="1" ht="16.5" customHeight="1">
      <c r="B9" s="17"/>
      <c r="E9" s="149" t="s">
        <v>1024</v>
      </c>
      <c r="F9" s="1"/>
      <c r="G9" s="1"/>
      <c r="H9" s="1"/>
      <c r="L9" s="17"/>
    </row>
    <row r="10" s="1" customFormat="1" ht="12" customHeight="1">
      <c r="B10" s="17"/>
      <c r="D10" s="148" t="s">
        <v>188</v>
      </c>
      <c r="L10" s="17"/>
    </row>
    <row r="11" s="2" customFormat="1" ht="16.5" customHeight="1">
      <c r="A11" s="35"/>
      <c r="B11" s="41"/>
      <c r="C11" s="35"/>
      <c r="D11" s="35"/>
      <c r="E11" s="150" t="s">
        <v>1469</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190</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1470</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26. 9. 2022</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26</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27</v>
      </c>
      <c r="F19" s="35"/>
      <c r="G19" s="35"/>
      <c r="H19" s="35"/>
      <c r="I19" s="148" t="s">
        <v>28</v>
      </c>
      <c r="J19" s="138" t="s">
        <v>29</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30</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28</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32</v>
      </c>
      <c r="E24" s="35"/>
      <c r="F24" s="35"/>
      <c r="G24" s="35"/>
      <c r="H24" s="35"/>
      <c r="I24" s="148" t="s">
        <v>25</v>
      </c>
      <c r="J24" s="138" t="s">
        <v>33</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34</v>
      </c>
      <c r="F25" s="35"/>
      <c r="G25" s="35"/>
      <c r="H25" s="35"/>
      <c r="I25" s="148" t="s">
        <v>28</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36</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37</v>
      </c>
      <c r="F28" s="35"/>
      <c r="G28" s="35"/>
      <c r="H28" s="35"/>
      <c r="I28" s="148" t="s">
        <v>28</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38</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39</v>
      </c>
      <c r="E34" s="35"/>
      <c r="F34" s="35"/>
      <c r="G34" s="35"/>
      <c r="H34" s="35"/>
      <c r="I34" s="35"/>
      <c r="J34" s="159">
        <f>ROUND(J136,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41</v>
      </c>
      <c r="G36" s="35"/>
      <c r="H36" s="35"/>
      <c r="I36" s="160" t="s">
        <v>40</v>
      </c>
      <c r="J36" s="160" t="s">
        <v>42</v>
      </c>
      <c r="K36" s="35"/>
      <c r="L36" s="60"/>
      <c r="S36" s="35"/>
      <c r="T36" s="35"/>
      <c r="U36" s="35"/>
      <c r="V36" s="35"/>
      <c r="W36" s="35"/>
      <c r="X36" s="35"/>
      <c r="Y36" s="35"/>
      <c r="Z36" s="35"/>
      <c r="AA36" s="35"/>
      <c r="AB36" s="35"/>
      <c r="AC36" s="35"/>
      <c r="AD36" s="35"/>
      <c r="AE36" s="35"/>
    </row>
    <row r="37" s="2" customFormat="1" ht="14.4" customHeight="1">
      <c r="A37" s="35"/>
      <c r="B37" s="41"/>
      <c r="C37" s="35"/>
      <c r="D37" s="150" t="s">
        <v>43</v>
      </c>
      <c r="E37" s="148" t="s">
        <v>44</v>
      </c>
      <c r="F37" s="161">
        <f>ROUND((SUM(BE136:BE236)),  2)</f>
        <v>0</v>
      </c>
      <c r="G37" s="35"/>
      <c r="H37" s="35"/>
      <c r="I37" s="162">
        <v>0.20999999999999999</v>
      </c>
      <c r="J37" s="161">
        <f>ROUND(((SUM(BE136:BE236))*I37),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45</v>
      </c>
      <c r="F38" s="161">
        <f>ROUND((SUM(BF136:BF236)),  2)</f>
        <v>0</v>
      </c>
      <c r="G38" s="35"/>
      <c r="H38" s="35"/>
      <c r="I38" s="162">
        <v>0.14999999999999999</v>
      </c>
      <c r="J38" s="161">
        <f>ROUND(((SUM(BF136:BF236))*I38),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46</v>
      </c>
      <c r="F39" s="161">
        <f>ROUND((SUM(BG136:BG236)),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47</v>
      </c>
      <c r="F40" s="161">
        <f>ROUND((SUM(BH136:BH236)),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48</v>
      </c>
      <c r="F41" s="161">
        <f>ROUND((SUM(BI136:BI236)),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49</v>
      </c>
      <c r="E43" s="165"/>
      <c r="F43" s="165"/>
      <c r="G43" s="166" t="s">
        <v>50</v>
      </c>
      <c r="H43" s="167" t="s">
        <v>51</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52</v>
      </c>
      <c r="E50" s="171"/>
      <c r="F50" s="171"/>
      <c r="G50" s="170" t="s">
        <v>53</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54</v>
      </c>
      <c r="E61" s="173"/>
      <c r="F61" s="174" t="s">
        <v>55</v>
      </c>
      <c r="G61" s="172" t="s">
        <v>54</v>
      </c>
      <c r="H61" s="173"/>
      <c r="I61" s="173"/>
      <c r="J61" s="175" t="s">
        <v>55</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56</v>
      </c>
      <c r="E65" s="176"/>
      <c r="F65" s="176"/>
      <c r="G65" s="170" t="s">
        <v>57</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54</v>
      </c>
      <c r="E76" s="173"/>
      <c r="F76" s="174" t="s">
        <v>55</v>
      </c>
      <c r="G76" s="172" t="s">
        <v>54</v>
      </c>
      <c r="H76" s="173"/>
      <c r="I76" s="173"/>
      <c r="J76" s="175" t="s">
        <v>55</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192</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úseku Nejdek - Nové Hamry</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186</v>
      </c>
      <c r="D86" s="19"/>
      <c r="E86" s="19"/>
      <c r="F86" s="19"/>
      <c r="G86" s="19"/>
      <c r="H86" s="19"/>
      <c r="I86" s="19"/>
      <c r="J86" s="19"/>
      <c r="K86" s="19"/>
      <c r="L86" s="17"/>
    </row>
    <row r="87" s="1" customFormat="1" ht="16.5" customHeight="1">
      <c r="B87" s="18"/>
      <c r="C87" s="19"/>
      <c r="D87" s="19"/>
      <c r="E87" s="181" t="s">
        <v>1024</v>
      </c>
      <c r="F87" s="19"/>
      <c r="G87" s="19"/>
      <c r="H87" s="19"/>
      <c r="I87" s="19"/>
      <c r="J87" s="19"/>
      <c r="K87" s="19"/>
      <c r="L87" s="17"/>
    </row>
    <row r="88" s="1" customFormat="1" ht="12" customHeight="1">
      <c r="B88" s="18"/>
      <c r="C88" s="29" t="s">
        <v>188</v>
      </c>
      <c r="D88" s="19"/>
      <c r="E88" s="19"/>
      <c r="F88" s="19"/>
      <c r="G88" s="19"/>
      <c r="H88" s="19"/>
      <c r="I88" s="19"/>
      <c r="J88" s="19"/>
      <c r="K88" s="19"/>
      <c r="L88" s="17"/>
    </row>
    <row r="89" s="2" customFormat="1" ht="16.5" customHeight="1">
      <c r="A89" s="35"/>
      <c r="B89" s="36"/>
      <c r="C89" s="37"/>
      <c r="D89" s="37"/>
      <c r="E89" s="182" t="s">
        <v>1469</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190</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 xml:space="preserve">A.3.3.1 - Propustek v km 26,077 </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26. 9. 2022</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Správa železnic, státní organizace</v>
      </c>
      <c r="G95" s="37"/>
      <c r="H95" s="37"/>
      <c r="I95" s="29" t="s">
        <v>32</v>
      </c>
      <c r="J95" s="33" t="str">
        <f>E25</f>
        <v>Progi spol. s r.o.</v>
      </c>
      <c r="K95" s="37"/>
      <c r="L95" s="60"/>
      <c r="S95" s="35"/>
      <c r="T95" s="35"/>
      <c r="U95" s="35"/>
      <c r="V95" s="35"/>
      <c r="W95" s="35"/>
      <c r="X95" s="35"/>
      <c r="Y95" s="35"/>
      <c r="Z95" s="35"/>
      <c r="AA95" s="35"/>
      <c r="AB95" s="35"/>
      <c r="AC95" s="35"/>
      <c r="AD95" s="35"/>
      <c r="AE95" s="35"/>
    </row>
    <row r="96" s="2" customFormat="1" ht="15.15" customHeight="1">
      <c r="A96" s="35"/>
      <c r="B96" s="36"/>
      <c r="C96" s="29" t="s">
        <v>30</v>
      </c>
      <c r="D96" s="37"/>
      <c r="E96" s="37"/>
      <c r="F96" s="24" t="str">
        <f>IF(E22="","",E22)</f>
        <v>Vyplň údaj</v>
      </c>
      <c r="G96" s="37"/>
      <c r="H96" s="37"/>
      <c r="I96" s="29" t="s">
        <v>36</v>
      </c>
      <c r="J96" s="33" t="str">
        <f>E28</f>
        <v>Pavlína Liprtová</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193</v>
      </c>
      <c r="D98" s="184"/>
      <c r="E98" s="184"/>
      <c r="F98" s="184"/>
      <c r="G98" s="184"/>
      <c r="H98" s="184"/>
      <c r="I98" s="184"/>
      <c r="J98" s="185" t="s">
        <v>194</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195</v>
      </c>
      <c r="D100" s="37"/>
      <c r="E100" s="37"/>
      <c r="F100" s="37"/>
      <c r="G100" s="37"/>
      <c r="H100" s="37"/>
      <c r="I100" s="37"/>
      <c r="J100" s="107">
        <f>J136</f>
        <v>0</v>
      </c>
      <c r="K100" s="37"/>
      <c r="L100" s="60"/>
      <c r="S100" s="35"/>
      <c r="T100" s="35"/>
      <c r="U100" s="35"/>
      <c r="V100" s="35"/>
      <c r="W100" s="35"/>
      <c r="X100" s="35"/>
      <c r="Y100" s="35"/>
      <c r="Z100" s="35"/>
      <c r="AA100" s="35"/>
      <c r="AB100" s="35"/>
      <c r="AC100" s="35"/>
      <c r="AD100" s="35"/>
      <c r="AE100" s="35"/>
      <c r="AU100" s="14" t="s">
        <v>196</v>
      </c>
    </row>
    <row r="101" s="9" customFormat="1" ht="24.96" customHeight="1">
      <c r="A101" s="9"/>
      <c r="B101" s="187"/>
      <c r="C101" s="188"/>
      <c r="D101" s="189" t="s">
        <v>197</v>
      </c>
      <c r="E101" s="190"/>
      <c r="F101" s="190"/>
      <c r="G101" s="190"/>
      <c r="H101" s="190"/>
      <c r="I101" s="190"/>
      <c r="J101" s="191">
        <f>J137</f>
        <v>0</v>
      </c>
      <c r="K101" s="188"/>
      <c r="L101" s="192"/>
      <c r="S101" s="9"/>
      <c r="T101" s="9"/>
      <c r="U101" s="9"/>
      <c r="V101" s="9"/>
      <c r="W101" s="9"/>
      <c r="X101" s="9"/>
      <c r="Y101" s="9"/>
      <c r="Z101" s="9"/>
      <c r="AA101" s="9"/>
      <c r="AB101" s="9"/>
      <c r="AC101" s="9"/>
      <c r="AD101" s="9"/>
      <c r="AE101" s="9"/>
    </row>
    <row r="102" s="10" customFormat="1" ht="19.92" customHeight="1">
      <c r="A102" s="10"/>
      <c r="B102" s="193"/>
      <c r="C102" s="129"/>
      <c r="D102" s="194" t="s">
        <v>1027</v>
      </c>
      <c r="E102" s="195"/>
      <c r="F102" s="195"/>
      <c r="G102" s="195"/>
      <c r="H102" s="195"/>
      <c r="I102" s="195"/>
      <c r="J102" s="196">
        <f>J138</f>
        <v>0</v>
      </c>
      <c r="K102" s="129"/>
      <c r="L102" s="197"/>
      <c r="S102" s="10"/>
      <c r="T102" s="10"/>
      <c r="U102" s="10"/>
      <c r="V102" s="10"/>
      <c r="W102" s="10"/>
      <c r="X102" s="10"/>
      <c r="Y102" s="10"/>
      <c r="Z102" s="10"/>
      <c r="AA102" s="10"/>
      <c r="AB102" s="10"/>
      <c r="AC102" s="10"/>
      <c r="AD102" s="10"/>
      <c r="AE102" s="10"/>
    </row>
    <row r="103" s="10" customFormat="1" ht="19.92" customHeight="1">
      <c r="A103" s="10"/>
      <c r="B103" s="193"/>
      <c r="C103" s="129"/>
      <c r="D103" s="194" t="s">
        <v>1232</v>
      </c>
      <c r="E103" s="195"/>
      <c r="F103" s="195"/>
      <c r="G103" s="195"/>
      <c r="H103" s="195"/>
      <c r="I103" s="195"/>
      <c r="J103" s="196">
        <f>J158</f>
        <v>0</v>
      </c>
      <c r="K103" s="129"/>
      <c r="L103" s="197"/>
      <c r="S103" s="10"/>
      <c r="T103" s="10"/>
      <c r="U103" s="10"/>
      <c r="V103" s="10"/>
      <c r="W103" s="10"/>
      <c r="X103" s="10"/>
      <c r="Y103" s="10"/>
      <c r="Z103" s="10"/>
      <c r="AA103" s="10"/>
      <c r="AB103" s="10"/>
      <c r="AC103" s="10"/>
      <c r="AD103" s="10"/>
      <c r="AE103" s="10"/>
    </row>
    <row r="104" s="10" customFormat="1" ht="19.92" customHeight="1">
      <c r="A104" s="10"/>
      <c r="B104" s="193"/>
      <c r="C104" s="129"/>
      <c r="D104" s="194" t="s">
        <v>1233</v>
      </c>
      <c r="E104" s="195"/>
      <c r="F104" s="195"/>
      <c r="G104" s="195"/>
      <c r="H104" s="195"/>
      <c r="I104" s="195"/>
      <c r="J104" s="196">
        <f>J171</f>
        <v>0</v>
      </c>
      <c r="K104" s="129"/>
      <c r="L104" s="197"/>
      <c r="S104" s="10"/>
      <c r="T104" s="10"/>
      <c r="U104" s="10"/>
      <c r="V104" s="10"/>
      <c r="W104" s="10"/>
      <c r="X104" s="10"/>
      <c r="Y104" s="10"/>
      <c r="Z104" s="10"/>
      <c r="AA104" s="10"/>
      <c r="AB104" s="10"/>
      <c r="AC104" s="10"/>
      <c r="AD104" s="10"/>
      <c r="AE104" s="10"/>
    </row>
    <row r="105" s="10" customFormat="1" ht="19.92" customHeight="1">
      <c r="A105" s="10"/>
      <c r="B105" s="193"/>
      <c r="C105" s="129"/>
      <c r="D105" s="194" t="s">
        <v>1028</v>
      </c>
      <c r="E105" s="195"/>
      <c r="F105" s="195"/>
      <c r="G105" s="195"/>
      <c r="H105" s="195"/>
      <c r="I105" s="195"/>
      <c r="J105" s="196">
        <f>J182</f>
        <v>0</v>
      </c>
      <c r="K105" s="129"/>
      <c r="L105" s="197"/>
      <c r="S105" s="10"/>
      <c r="T105" s="10"/>
      <c r="U105" s="10"/>
      <c r="V105" s="10"/>
      <c r="W105" s="10"/>
      <c r="X105" s="10"/>
      <c r="Y105" s="10"/>
      <c r="Z105" s="10"/>
      <c r="AA105" s="10"/>
      <c r="AB105" s="10"/>
      <c r="AC105" s="10"/>
      <c r="AD105" s="10"/>
      <c r="AE105" s="10"/>
    </row>
    <row r="106" s="10" customFormat="1" ht="19.92" customHeight="1">
      <c r="A106" s="10"/>
      <c r="B106" s="193"/>
      <c r="C106" s="129"/>
      <c r="D106" s="194" t="s">
        <v>1234</v>
      </c>
      <c r="E106" s="195"/>
      <c r="F106" s="195"/>
      <c r="G106" s="195"/>
      <c r="H106" s="195"/>
      <c r="I106" s="195"/>
      <c r="J106" s="196">
        <f>J192</f>
        <v>0</v>
      </c>
      <c r="K106" s="129"/>
      <c r="L106" s="197"/>
      <c r="S106" s="10"/>
      <c r="T106" s="10"/>
      <c r="U106" s="10"/>
      <c r="V106" s="10"/>
      <c r="W106" s="10"/>
      <c r="X106" s="10"/>
      <c r="Y106" s="10"/>
      <c r="Z106" s="10"/>
      <c r="AA106" s="10"/>
      <c r="AB106" s="10"/>
      <c r="AC106" s="10"/>
      <c r="AD106" s="10"/>
      <c r="AE106" s="10"/>
    </row>
    <row r="107" s="10" customFormat="1" ht="19.92" customHeight="1">
      <c r="A107" s="10"/>
      <c r="B107" s="193"/>
      <c r="C107" s="129"/>
      <c r="D107" s="194" t="s">
        <v>1029</v>
      </c>
      <c r="E107" s="195"/>
      <c r="F107" s="195"/>
      <c r="G107" s="195"/>
      <c r="H107" s="195"/>
      <c r="I107" s="195"/>
      <c r="J107" s="196">
        <f>J196</f>
        <v>0</v>
      </c>
      <c r="K107" s="129"/>
      <c r="L107" s="197"/>
      <c r="S107" s="10"/>
      <c r="T107" s="10"/>
      <c r="U107" s="10"/>
      <c r="V107" s="10"/>
      <c r="W107" s="10"/>
      <c r="X107" s="10"/>
      <c r="Y107" s="10"/>
      <c r="Z107" s="10"/>
      <c r="AA107" s="10"/>
      <c r="AB107" s="10"/>
      <c r="AC107" s="10"/>
      <c r="AD107" s="10"/>
      <c r="AE107" s="10"/>
    </row>
    <row r="108" s="10" customFormat="1" ht="19.92" customHeight="1">
      <c r="A108" s="10"/>
      <c r="B108" s="193"/>
      <c r="C108" s="129"/>
      <c r="D108" s="194" t="s">
        <v>1030</v>
      </c>
      <c r="E108" s="195"/>
      <c r="F108" s="195"/>
      <c r="G108" s="195"/>
      <c r="H108" s="195"/>
      <c r="I108" s="195"/>
      <c r="J108" s="196">
        <f>J201</f>
        <v>0</v>
      </c>
      <c r="K108" s="129"/>
      <c r="L108" s="197"/>
      <c r="S108" s="10"/>
      <c r="T108" s="10"/>
      <c r="U108" s="10"/>
      <c r="V108" s="10"/>
      <c r="W108" s="10"/>
      <c r="X108" s="10"/>
      <c r="Y108" s="10"/>
      <c r="Z108" s="10"/>
      <c r="AA108" s="10"/>
      <c r="AB108" s="10"/>
      <c r="AC108" s="10"/>
      <c r="AD108" s="10"/>
      <c r="AE108" s="10"/>
    </row>
    <row r="109" s="10" customFormat="1" ht="19.92" customHeight="1">
      <c r="A109" s="10"/>
      <c r="B109" s="193"/>
      <c r="C109" s="129"/>
      <c r="D109" s="194" t="s">
        <v>1031</v>
      </c>
      <c r="E109" s="195"/>
      <c r="F109" s="195"/>
      <c r="G109" s="195"/>
      <c r="H109" s="195"/>
      <c r="I109" s="195"/>
      <c r="J109" s="196">
        <f>J218</f>
        <v>0</v>
      </c>
      <c r="K109" s="129"/>
      <c r="L109" s="197"/>
      <c r="S109" s="10"/>
      <c r="T109" s="10"/>
      <c r="U109" s="10"/>
      <c r="V109" s="10"/>
      <c r="W109" s="10"/>
      <c r="X109" s="10"/>
      <c r="Y109" s="10"/>
      <c r="Z109" s="10"/>
      <c r="AA109" s="10"/>
      <c r="AB109" s="10"/>
      <c r="AC109" s="10"/>
      <c r="AD109" s="10"/>
      <c r="AE109" s="10"/>
    </row>
    <row r="110" s="10" customFormat="1" ht="19.92" customHeight="1">
      <c r="A110" s="10"/>
      <c r="B110" s="193"/>
      <c r="C110" s="129"/>
      <c r="D110" s="194" t="s">
        <v>1032</v>
      </c>
      <c r="E110" s="195"/>
      <c r="F110" s="195"/>
      <c r="G110" s="195"/>
      <c r="H110" s="195"/>
      <c r="I110" s="195"/>
      <c r="J110" s="196">
        <f>J226</f>
        <v>0</v>
      </c>
      <c r="K110" s="129"/>
      <c r="L110" s="197"/>
      <c r="S110" s="10"/>
      <c r="T110" s="10"/>
      <c r="U110" s="10"/>
      <c r="V110" s="10"/>
      <c r="W110" s="10"/>
      <c r="X110" s="10"/>
      <c r="Y110" s="10"/>
      <c r="Z110" s="10"/>
      <c r="AA110" s="10"/>
      <c r="AB110" s="10"/>
      <c r="AC110" s="10"/>
      <c r="AD110" s="10"/>
      <c r="AE110" s="10"/>
    </row>
    <row r="111" s="9" customFormat="1" ht="24.96" customHeight="1">
      <c r="A111" s="9"/>
      <c r="B111" s="187"/>
      <c r="C111" s="188"/>
      <c r="D111" s="189" t="s">
        <v>1033</v>
      </c>
      <c r="E111" s="190"/>
      <c r="F111" s="190"/>
      <c r="G111" s="190"/>
      <c r="H111" s="190"/>
      <c r="I111" s="190"/>
      <c r="J111" s="191">
        <f>J228</f>
        <v>0</v>
      </c>
      <c r="K111" s="188"/>
      <c r="L111" s="192"/>
      <c r="S111" s="9"/>
      <c r="T111" s="9"/>
      <c r="U111" s="9"/>
      <c r="V111" s="9"/>
      <c r="W111" s="9"/>
      <c r="X111" s="9"/>
      <c r="Y111" s="9"/>
      <c r="Z111" s="9"/>
      <c r="AA111" s="9"/>
      <c r="AB111" s="9"/>
      <c r="AC111" s="9"/>
      <c r="AD111" s="9"/>
      <c r="AE111" s="9"/>
    </row>
    <row r="112" s="10" customFormat="1" ht="19.92" customHeight="1">
      <c r="A112" s="10"/>
      <c r="B112" s="193"/>
      <c r="C112" s="129"/>
      <c r="D112" s="194" t="s">
        <v>1034</v>
      </c>
      <c r="E112" s="195"/>
      <c r="F112" s="195"/>
      <c r="G112" s="195"/>
      <c r="H112" s="195"/>
      <c r="I112" s="195"/>
      <c r="J112" s="196">
        <f>J229</f>
        <v>0</v>
      </c>
      <c r="K112" s="129"/>
      <c r="L112" s="197"/>
      <c r="S112" s="10"/>
      <c r="T112" s="10"/>
      <c r="U112" s="10"/>
      <c r="V112" s="10"/>
      <c r="W112" s="10"/>
      <c r="X112" s="10"/>
      <c r="Y112" s="10"/>
      <c r="Z112" s="10"/>
      <c r="AA112" s="10"/>
      <c r="AB112" s="10"/>
      <c r="AC112" s="10"/>
      <c r="AD112" s="10"/>
      <c r="AE112" s="10"/>
    </row>
    <row r="113" s="2" customFormat="1" ht="21.84"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6.96" customHeight="1">
      <c r="A114" s="35"/>
      <c r="B114" s="63"/>
      <c r="C114" s="64"/>
      <c r="D114" s="64"/>
      <c r="E114" s="64"/>
      <c r="F114" s="64"/>
      <c r="G114" s="64"/>
      <c r="H114" s="64"/>
      <c r="I114" s="64"/>
      <c r="J114" s="64"/>
      <c r="K114" s="64"/>
      <c r="L114" s="60"/>
      <c r="S114" s="35"/>
      <c r="T114" s="35"/>
      <c r="U114" s="35"/>
      <c r="V114" s="35"/>
      <c r="W114" s="35"/>
      <c r="X114" s="35"/>
      <c r="Y114" s="35"/>
      <c r="Z114" s="35"/>
      <c r="AA114" s="35"/>
      <c r="AB114" s="35"/>
      <c r="AC114" s="35"/>
      <c r="AD114" s="35"/>
      <c r="AE114" s="35"/>
    </row>
    <row r="118" s="2" customFormat="1" ht="6.96" customHeight="1">
      <c r="A118" s="35"/>
      <c r="B118" s="65"/>
      <c r="C118" s="66"/>
      <c r="D118" s="66"/>
      <c r="E118" s="66"/>
      <c r="F118" s="66"/>
      <c r="G118" s="66"/>
      <c r="H118" s="66"/>
      <c r="I118" s="66"/>
      <c r="J118" s="66"/>
      <c r="K118" s="66"/>
      <c r="L118" s="60"/>
      <c r="S118" s="35"/>
      <c r="T118" s="35"/>
      <c r="U118" s="35"/>
      <c r="V118" s="35"/>
      <c r="W118" s="35"/>
      <c r="X118" s="35"/>
      <c r="Y118" s="35"/>
      <c r="Z118" s="35"/>
      <c r="AA118" s="35"/>
      <c r="AB118" s="35"/>
      <c r="AC118" s="35"/>
      <c r="AD118" s="35"/>
      <c r="AE118" s="35"/>
    </row>
    <row r="119" s="2" customFormat="1" ht="24.96" customHeight="1">
      <c r="A119" s="35"/>
      <c r="B119" s="36"/>
      <c r="C119" s="20" t="s">
        <v>200</v>
      </c>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2" customFormat="1" ht="6.96" customHeight="1">
      <c r="A120" s="35"/>
      <c r="B120" s="36"/>
      <c r="C120" s="37"/>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2" customHeight="1">
      <c r="A121" s="35"/>
      <c r="B121" s="36"/>
      <c r="C121" s="29" t="s">
        <v>16</v>
      </c>
      <c r="D121" s="37"/>
      <c r="E121" s="37"/>
      <c r="F121" s="37"/>
      <c r="G121" s="37"/>
      <c r="H121" s="37"/>
      <c r="I121" s="37"/>
      <c r="J121" s="37"/>
      <c r="K121" s="37"/>
      <c r="L121" s="60"/>
      <c r="S121" s="35"/>
      <c r="T121" s="35"/>
      <c r="U121" s="35"/>
      <c r="V121" s="35"/>
      <c r="W121" s="35"/>
      <c r="X121" s="35"/>
      <c r="Y121" s="35"/>
      <c r="Z121" s="35"/>
      <c r="AA121" s="35"/>
      <c r="AB121" s="35"/>
      <c r="AC121" s="35"/>
      <c r="AD121" s="35"/>
      <c r="AE121" s="35"/>
    </row>
    <row r="122" s="2" customFormat="1" ht="16.5" customHeight="1">
      <c r="A122" s="35"/>
      <c r="B122" s="36"/>
      <c r="C122" s="37"/>
      <c r="D122" s="37"/>
      <c r="E122" s="181" t="str">
        <f>E7</f>
        <v>Oprava úseku Nejdek - Nové Hamry</v>
      </c>
      <c r="F122" s="29"/>
      <c r="G122" s="29"/>
      <c r="H122" s="29"/>
      <c r="I122" s="37"/>
      <c r="J122" s="37"/>
      <c r="K122" s="37"/>
      <c r="L122" s="60"/>
      <c r="S122" s="35"/>
      <c r="T122" s="35"/>
      <c r="U122" s="35"/>
      <c r="V122" s="35"/>
      <c r="W122" s="35"/>
      <c r="X122" s="35"/>
      <c r="Y122" s="35"/>
      <c r="Z122" s="35"/>
      <c r="AA122" s="35"/>
      <c r="AB122" s="35"/>
      <c r="AC122" s="35"/>
      <c r="AD122" s="35"/>
      <c r="AE122" s="35"/>
    </row>
    <row r="123" s="1" customFormat="1" ht="12" customHeight="1">
      <c r="B123" s="18"/>
      <c r="C123" s="29" t="s">
        <v>186</v>
      </c>
      <c r="D123" s="19"/>
      <c r="E123" s="19"/>
      <c r="F123" s="19"/>
      <c r="G123" s="19"/>
      <c r="H123" s="19"/>
      <c r="I123" s="19"/>
      <c r="J123" s="19"/>
      <c r="K123" s="19"/>
      <c r="L123" s="17"/>
    </row>
    <row r="124" s="1" customFormat="1" ht="16.5" customHeight="1">
      <c r="B124" s="18"/>
      <c r="C124" s="19"/>
      <c r="D124" s="19"/>
      <c r="E124" s="181" t="s">
        <v>1024</v>
      </c>
      <c r="F124" s="19"/>
      <c r="G124" s="19"/>
      <c r="H124" s="19"/>
      <c r="I124" s="19"/>
      <c r="J124" s="19"/>
      <c r="K124" s="19"/>
      <c r="L124" s="17"/>
    </row>
    <row r="125" s="1" customFormat="1" ht="12" customHeight="1">
      <c r="B125" s="18"/>
      <c r="C125" s="29" t="s">
        <v>188</v>
      </c>
      <c r="D125" s="19"/>
      <c r="E125" s="19"/>
      <c r="F125" s="19"/>
      <c r="G125" s="19"/>
      <c r="H125" s="19"/>
      <c r="I125" s="19"/>
      <c r="J125" s="19"/>
      <c r="K125" s="19"/>
      <c r="L125" s="17"/>
    </row>
    <row r="126" s="2" customFormat="1" ht="16.5" customHeight="1">
      <c r="A126" s="35"/>
      <c r="B126" s="36"/>
      <c r="C126" s="37"/>
      <c r="D126" s="37"/>
      <c r="E126" s="182" t="s">
        <v>1469</v>
      </c>
      <c r="F126" s="37"/>
      <c r="G126" s="37"/>
      <c r="H126" s="37"/>
      <c r="I126" s="37"/>
      <c r="J126" s="37"/>
      <c r="K126" s="37"/>
      <c r="L126" s="60"/>
      <c r="S126" s="35"/>
      <c r="T126" s="35"/>
      <c r="U126" s="35"/>
      <c r="V126" s="35"/>
      <c r="W126" s="35"/>
      <c r="X126" s="35"/>
      <c r="Y126" s="35"/>
      <c r="Z126" s="35"/>
      <c r="AA126" s="35"/>
      <c r="AB126" s="35"/>
      <c r="AC126" s="35"/>
      <c r="AD126" s="35"/>
      <c r="AE126" s="35"/>
    </row>
    <row r="127" s="2" customFormat="1" ht="12" customHeight="1">
      <c r="A127" s="35"/>
      <c r="B127" s="36"/>
      <c r="C127" s="29" t="s">
        <v>190</v>
      </c>
      <c r="D127" s="37"/>
      <c r="E127" s="37"/>
      <c r="F127" s="37"/>
      <c r="G127" s="37"/>
      <c r="H127" s="37"/>
      <c r="I127" s="37"/>
      <c r="J127" s="37"/>
      <c r="K127" s="37"/>
      <c r="L127" s="60"/>
      <c r="S127" s="35"/>
      <c r="T127" s="35"/>
      <c r="U127" s="35"/>
      <c r="V127" s="35"/>
      <c r="W127" s="35"/>
      <c r="X127" s="35"/>
      <c r="Y127" s="35"/>
      <c r="Z127" s="35"/>
      <c r="AA127" s="35"/>
      <c r="AB127" s="35"/>
      <c r="AC127" s="35"/>
      <c r="AD127" s="35"/>
      <c r="AE127" s="35"/>
    </row>
    <row r="128" s="2" customFormat="1" ht="16.5" customHeight="1">
      <c r="A128" s="35"/>
      <c r="B128" s="36"/>
      <c r="C128" s="37"/>
      <c r="D128" s="37"/>
      <c r="E128" s="73" t="str">
        <f>E13</f>
        <v xml:space="preserve">A.3.3.1 - Propustek v km 26,077 </v>
      </c>
      <c r="F128" s="37"/>
      <c r="G128" s="37"/>
      <c r="H128" s="37"/>
      <c r="I128" s="37"/>
      <c r="J128" s="37"/>
      <c r="K128" s="37"/>
      <c r="L128" s="60"/>
      <c r="S128" s="35"/>
      <c r="T128" s="35"/>
      <c r="U128" s="35"/>
      <c r="V128" s="35"/>
      <c r="W128" s="35"/>
      <c r="X128" s="35"/>
      <c r="Y128" s="35"/>
      <c r="Z128" s="35"/>
      <c r="AA128" s="35"/>
      <c r="AB128" s="35"/>
      <c r="AC128" s="35"/>
      <c r="AD128" s="35"/>
      <c r="AE128" s="35"/>
    </row>
    <row r="129" s="2" customFormat="1" ht="6.96" customHeight="1">
      <c r="A129" s="35"/>
      <c r="B129" s="36"/>
      <c r="C129" s="37"/>
      <c r="D129" s="37"/>
      <c r="E129" s="37"/>
      <c r="F129" s="37"/>
      <c r="G129" s="37"/>
      <c r="H129" s="37"/>
      <c r="I129" s="37"/>
      <c r="J129" s="37"/>
      <c r="K129" s="37"/>
      <c r="L129" s="60"/>
      <c r="S129" s="35"/>
      <c r="T129" s="35"/>
      <c r="U129" s="35"/>
      <c r="V129" s="35"/>
      <c r="W129" s="35"/>
      <c r="X129" s="35"/>
      <c r="Y129" s="35"/>
      <c r="Z129" s="35"/>
      <c r="AA129" s="35"/>
      <c r="AB129" s="35"/>
      <c r="AC129" s="35"/>
      <c r="AD129" s="35"/>
      <c r="AE129" s="35"/>
    </row>
    <row r="130" s="2" customFormat="1" ht="12" customHeight="1">
      <c r="A130" s="35"/>
      <c r="B130" s="36"/>
      <c r="C130" s="29" t="s">
        <v>20</v>
      </c>
      <c r="D130" s="37"/>
      <c r="E130" s="37"/>
      <c r="F130" s="24" t="str">
        <f>F16</f>
        <v xml:space="preserve"> </v>
      </c>
      <c r="G130" s="37"/>
      <c r="H130" s="37"/>
      <c r="I130" s="29" t="s">
        <v>22</v>
      </c>
      <c r="J130" s="76" t="str">
        <f>IF(J16="","",J16)</f>
        <v>26. 9. 2022</v>
      </c>
      <c r="K130" s="37"/>
      <c r="L130" s="60"/>
      <c r="S130" s="35"/>
      <c r="T130" s="35"/>
      <c r="U130" s="35"/>
      <c r="V130" s="35"/>
      <c r="W130" s="35"/>
      <c r="X130" s="35"/>
      <c r="Y130" s="35"/>
      <c r="Z130" s="35"/>
      <c r="AA130" s="35"/>
      <c r="AB130" s="35"/>
      <c r="AC130" s="35"/>
      <c r="AD130" s="35"/>
      <c r="AE130" s="35"/>
    </row>
    <row r="131" s="2" customFormat="1" ht="6.96" customHeight="1">
      <c r="A131" s="35"/>
      <c r="B131" s="36"/>
      <c r="C131" s="37"/>
      <c r="D131" s="37"/>
      <c r="E131" s="37"/>
      <c r="F131" s="37"/>
      <c r="G131" s="37"/>
      <c r="H131" s="37"/>
      <c r="I131" s="37"/>
      <c r="J131" s="37"/>
      <c r="K131" s="37"/>
      <c r="L131" s="60"/>
      <c r="S131" s="35"/>
      <c r="T131" s="35"/>
      <c r="U131" s="35"/>
      <c r="V131" s="35"/>
      <c r="W131" s="35"/>
      <c r="X131" s="35"/>
      <c r="Y131" s="35"/>
      <c r="Z131" s="35"/>
      <c r="AA131" s="35"/>
      <c r="AB131" s="35"/>
      <c r="AC131" s="35"/>
      <c r="AD131" s="35"/>
      <c r="AE131" s="35"/>
    </row>
    <row r="132" s="2" customFormat="1" ht="15.15" customHeight="1">
      <c r="A132" s="35"/>
      <c r="B132" s="36"/>
      <c r="C132" s="29" t="s">
        <v>24</v>
      </c>
      <c r="D132" s="37"/>
      <c r="E132" s="37"/>
      <c r="F132" s="24" t="str">
        <f>E19</f>
        <v>Správa železnic, státní organizace</v>
      </c>
      <c r="G132" s="37"/>
      <c r="H132" s="37"/>
      <c r="I132" s="29" t="s">
        <v>32</v>
      </c>
      <c r="J132" s="33" t="str">
        <f>E25</f>
        <v>Progi spol. s r.o.</v>
      </c>
      <c r="K132" s="37"/>
      <c r="L132" s="60"/>
      <c r="S132" s="35"/>
      <c r="T132" s="35"/>
      <c r="U132" s="35"/>
      <c r="V132" s="35"/>
      <c r="W132" s="35"/>
      <c r="X132" s="35"/>
      <c r="Y132" s="35"/>
      <c r="Z132" s="35"/>
      <c r="AA132" s="35"/>
      <c r="AB132" s="35"/>
      <c r="AC132" s="35"/>
      <c r="AD132" s="35"/>
      <c r="AE132" s="35"/>
    </row>
    <row r="133" s="2" customFormat="1" ht="15.15" customHeight="1">
      <c r="A133" s="35"/>
      <c r="B133" s="36"/>
      <c r="C133" s="29" t="s">
        <v>30</v>
      </c>
      <c r="D133" s="37"/>
      <c r="E133" s="37"/>
      <c r="F133" s="24" t="str">
        <f>IF(E22="","",E22)</f>
        <v>Vyplň údaj</v>
      </c>
      <c r="G133" s="37"/>
      <c r="H133" s="37"/>
      <c r="I133" s="29" t="s">
        <v>36</v>
      </c>
      <c r="J133" s="33" t="str">
        <f>E28</f>
        <v>Pavlína Liprtová</v>
      </c>
      <c r="K133" s="37"/>
      <c r="L133" s="60"/>
      <c r="S133" s="35"/>
      <c r="T133" s="35"/>
      <c r="U133" s="35"/>
      <c r="V133" s="35"/>
      <c r="W133" s="35"/>
      <c r="X133" s="35"/>
      <c r="Y133" s="35"/>
      <c r="Z133" s="35"/>
      <c r="AA133" s="35"/>
      <c r="AB133" s="35"/>
      <c r="AC133" s="35"/>
      <c r="AD133" s="35"/>
      <c r="AE133" s="35"/>
    </row>
    <row r="134" s="2" customFormat="1" ht="10.32" customHeight="1">
      <c r="A134" s="35"/>
      <c r="B134" s="36"/>
      <c r="C134" s="37"/>
      <c r="D134" s="37"/>
      <c r="E134" s="37"/>
      <c r="F134" s="37"/>
      <c r="G134" s="37"/>
      <c r="H134" s="37"/>
      <c r="I134" s="37"/>
      <c r="J134" s="37"/>
      <c r="K134" s="37"/>
      <c r="L134" s="60"/>
      <c r="S134" s="35"/>
      <c r="T134" s="35"/>
      <c r="U134" s="35"/>
      <c r="V134" s="35"/>
      <c r="W134" s="35"/>
      <c r="X134" s="35"/>
      <c r="Y134" s="35"/>
      <c r="Z134" s="35"/>
      <c r="AA134" s="35"/>
      <c r="AB134" s="35"/>
      <c r="AC134" s="35"/>
      <c r="AD134" s="35"/>
      <c r="AE134" s="35"/>
    </row>
    <row r="135" s="11" customFormat="1" ht="29.28" customHeight="1">
      <c r="A135" s="198"/>
      <c r="B135" s="199"/>
      <c r="C135" s="200" t="s">
        <v>201</v>
      </c>
      <c r="D135" s="201" t="s">
        <v>64</v>
      </c>
      <c r="E135" s="201" t="s">
        <v>60</v>
      </c>
      <c r="F135" s="201" t="s">
        <v>61</v>
      </c>
      <c r="G135" s="201" t="s">
        <v>202</v>
      </c>
      <c r="H135" s="201" t="s">
        <v>203</v>
      </c>
      <c r="I135" s="201" t="s">
        <v>204</v>
      </c>
      <c r="J135" s="202" t="s">
        <v>194</v>
      </c>
      <c r="K135" s="203" t="s">
        <v>205</v>
      </c>
      <c r="L135" s="204"/>
      <c r="M135" s="97" t="s">
        <v>1</v>
      </c>
      <c r="N135" s="98" t="s">
        <v>43</v>
      </c>
      <c r="O135" s="98" t="s">
        <v>206</v>
      </c>
      <c r="P135" s="98" t="s">
        <v>207</v>
      </c>
      <c r="Q135" s="98" t="s">
        <v>208</v>
      </c>
      <c r="R135" s="98" t="s">
        <v>209</v>
      </c>
      <c r="S135" s="98" t="s">
        <v>210</v>
      </c>
      <c r="T135" s="99" t="s">
        <v>211</v>
      </c>
      <c r="U135" s="198"/>
      <c r="V135" s="198"/>
      <c r="W135" s="198"/>
      <c r="X135" s="198"/>
      <c r="Y135" s="198"/>
      <c r="Z135" s="198"/>
      <c r="AA135" s="198"/>
      <c r="AB135" s="198"/>
      <c r="AC135" s="198"/>
      <c r="AD135" s="198"/>
      <c r="AE135" s="198"/>
    </row>
    <row r="136" s="2" customFormat="1" ht="22.8" customHeight="1">
      <c r="A136" s="35"/>
      <c r="B136" s="36"/>
      <c r="C136" s="104" t="s">
        <v>212</v>
      </c>
      <c r="D136" s="37"/>
      <c r="E136" s="37"/>
      <c r="F136" s="37"/>
      <c r="G136" s="37"/>
      <c r="H136" s="37"/>
      <c r="I136" s="37"/>
      <c r="J136" s="205">
        <f>BK136</f>
        <v>0</v>
      </c>
      <c r="K136" s="37"/>
      <c r="L136" s="41"/>
      <c r="M136" s="100"/>
      <c r="N136" s="206"/>
      <c r="O136" s="101"/>
      <c r="P136" s="207">
        <f>P137+P228</f>
        <v>0</v>
      </c>
      <c r="Q136" s="101"/>
      <c r="R136" s="207">
        <f>R137+R228</f>
        <v>428.85380458999998</v>
      </c>
      <c r="S136" s="101"/>
      <c r="T136" s="208">
        <f>T137+T228</f>
        <v>183.56407500000003</v>
      </c>
      <c r="U136" s="35"/>
      <c r="V136" s="35"/>
      <c r="W136" s="35"/>
      <c r="X136" s="35"/>
      <c r="Y136" s="35"/>
      <c r="Z136" s="35"/>
      <c r="AA136" s="35"/>
      <c r="AB136" s="35"/>
      <c r="AC136" s="35"/>
      <c r="AD136" s="35"/>
      <c r="AE136" s="35"/>
      <c r="AT136" s="14" t="s">
        <v>78</v>
      </c>
      <c r="AU136" s="14" t="s">
        <v>196</v>
      </c>
      <c r="BK136" s="209">
        <f>BK137+BK228</f>
        <v>0</v>
      </c>
    </row>
    <row r="137" s="12" customFormat="1" ht="25.92" customHeight="1">
      <c r="A137" s="12"/>
      <c r="B137" s="210"/>
      <c r="C137" s="211"/>
      <c r="D137" s="212" t="s">
        <v>78</v>
      </c>
      <c r="E137" s="213" t="s">
        <v>213</v>
      </c>
      <c r="F137" s="213" t="s">
        <v>214</v>
      </c>
      <c r="G137" s="211"/>
      <c r="H137" s="211"/>
      <c r="I137" s="214"/>
      <c r="J137" s="215">
        <f>BK137</f>
        <v>0</v>
      </c>
      <c r="K137" s="211"/>
      <c r="L137" s="216"/>
      <c r="M137" s="217"/>
      <c r="N137" s="218"/>
      <c r="O137" s="218"/>
      <c r="P137" s="219">
        <f>P138+P158+P171+P182+P192+P196+P201+P218+P226</f>
        <v>0</v>
      </c>
      <c r="Q137" s="218"/>
      <c r="R137" s="219">
        <f>R138+R158+R171+R182+R192+R196+R201+R218+R226</f>
        <v>428.70869458999999</v>
      </c>
      <c r="S137" s="218"/>
      <c r="T137" s="220">
        <f>T138+T158+T171+T182+T192+T196+T201+T218+T226</f>
        <v>183.56407500000003</v>
      </c>
      <c r="U137" s="12"/>
      <c r="V137" s="12"/>
      <c r="W137" s="12"/>
      <c r="X137" s="12"/>
      <c r="Y137" s="12"/>
      <c r="Z137" s="12"/>
      <c r="AA137" s="12"/>
      <c r="AB137" s="12"/>
      <c r="AC137" s="12"/>
      <c r="AD137" s="12"/>
      <c r="AE137" s="12"/>
      <c r="AR137" s="221" t="s">
        <v>86</v>
      </c>
      <c r="AT137" s="222" t="s">
        <v>78</v>
      </c>
      <c r="AU137" s="222" t="s">
        <v>79</v>
      </c>
      <c r="AY137" s="221" t="s">
        <v>215</v>
      </c>
      <c r="BK137" s="223">
        <f>BK138+BK158+BK171+BK182+BK192+BK196+BK201+BK218+BK226</f>
        <v>0</v>
      </c>
    </row>
    <row r="138" s="12" customFormat="1" ht="22.8" customHeight="1">
      <c r="A138" s="12"/>
      <c r="B138" s="210"/>
      <c r="C138" s="211"/>
      <c r="D138" s="212" t="s">
        <v>78</v>
      </c>
      <c r="E138" s="224" t="s">
        <v>86</v>
      </c>
      <c r="F138" s="224" t="s">
        <v>1035</v>
      </c>
      <c r="G138" s="211"/>
      <c r="H138" s="211"/>
      <c r="I138" s="214"/>
      <c r="J138" s="225">
        <f>BK138</f>
        <v>0</v>
      </c>
      <c r="K138" s="211"/>
      <c r="L138" s="216"/>
      <c r="M138" s="217"/>
      <c r="N138" s="218"/>
      <c r="O138" s="218"/>
      <c r="P138" s="219">
        <f>SUM(P139:P157)</f>
        <v>0</v>
      </c>
      <c r="Q138" s="218"/>
      <c r="R138" s="219">
        <f>SUM(R139:R157)</f>
        <v>267.68009599999999</v>
      </c>
      <c r="S138" s="218"/>
      <c r="T138" s="220">
        <f>SUM(T139:T157)</f>
        <v>4.2191999999999998</v>
      </c>
      <c r="U138" s="12"/>
      <c r="V138" s="12"/>
      <c r="W138" s="12"/>
      <c r="X138" s="12"/>
      <c r="Y138" s="12"/>
      <c r="Z138" s="12"/>
      <c r="AA138" s="12"/>
      <c r="AB138" s="12"/>
      <c r="AC138" s="12"/>
      <c r="AD138" s="12"/>
      <c r="AE138" s="12"/>
      <c r="AR138" s="221" t="s">
        <v>86</v>
      </c>
      <c r="AT138" s="222" t="s">
        <v>78</v>
      </c>
      <c r="AU138" s="222" t="s">
        <v>86</v>
      </c>
      <c r="AY138" s="221" t="s">
        <v>215</v>
      </c>
      <c r="BK138" s="223">
        <f>SUM(BK139:BK157)</f>
        <v>0</v>
      </c>
    </row>
    <row r="139" s="2" customFormat="1" ht="37.8" customHeight="1">
      <c r="A139" s="35"/>
      <c r="B139" s="36"/>
      <c r="C139" s="241" t="s">
        <v>86</v>
      </c>
      <c r="D139" s="241" t="s">
        <v>256</v>
      </c>
      <c r="E139" s="242" t="s">
        <v>1235</v>
      </c>
      <c r="F139" s="243" t="s">
        <v>1236</v>
      </c>
      <c r="G139" s="244" t="s">
        <v>259</v>
      </c>
      <c r="H139" s="245">
        <v>60</v>
      </c>
      <c r="I139" s="246"/>
      <c r="J139" s="247">
        <f>ROUND(I139*H139,2)</f>
        <v>0</v>
      </c>
      <c r="K139" s="248"/>
      <c r="L139" s="41"/>
      <c r="M139" s="249" t="s">
        <v>1</v>
      </c>
      <c r="N139" s="250" t="s">
        <v>44</v>
      </c>
      <c r="O139" s="88"/>
      <c r="P139" s="237">
        <f>O139*H139</f>
        <v>0</v>
      </c>
      <c r="Q139" s="237">
        <v>0</v>
      </c>
      <c r="R139" s="237">
        <f>Q139*H139</f>
        <v>0</v>
      </c>
      <c r="S139" s="237">
        <v>0</v>
      </c>
      <c r="T139" s="238">
        <f>S139*H139</f>
        <v>0</v>
      </c>
      <c r="U139" s="35"/>
      <c r="V139" s="35"/>
      <c r="W139" s="35"/>
      <c r="X139" s="35"/>
      <c r="Y139" s="35"/>
      <c r="Z139" s="35"/>
      <c r="AA139" s="35"/>
      <c r="AB139" s="35"/>
      <c r="AC139" s="35"/>
      <c r="AD139" s="35"/>
      <c r="AE139" s="35"/>
      <c r="AR139" s="239" t="s">
        <v>101</v>
      </c>
      <c r="AT139" s="239" t="s">
        <v>256</v>
      </c>
      <c r="AU139" s="239" t="s">
        <v>88</v>
      </c>
      <c r="AY139" s="14" t="s">
        <v>215</v>
      </c>
      <c r="BE139" s="240">
        <f>IF(N139="základní",J139,0)</f>
        <v>0</v>
      </c>
      <c r="BF139" s="240">
        <f>IF(N139="snížená",J139,0)</f>
        <v>0</v>
      </c>
      <c r="BG139" s="240">
        <f>IF(N139="zákl. přenesená",J139,0)</f>
        <v>0</v>
      </c>
      <c r="BH139" s="240">
        <f>IF(N139="sníž. přenesená",J139,0)</f>
        <v>0</v>
      </c>
      <c r="BI139" s="240">
        <f>IF(N139="nulová",J139,0)</f>
        <v>0</v>
      </c>
      <c r="BJ139" s="14" t="s">
        <v>86</v>
      </c>
      <c r="BK139" s="240">
        <f>ROUND(I139*H139,2)</f>
        <v>0</v>
      </c>
      <c r="BL139" s="14" t="s">
        <v>101</v>
      </c>
      <c r="BM139" s="239" t="s">
        <v>1471</v>
      </c>
    </row>
    <row r="140" s="2" customFormat="1" ht="21.75" customHeight="1">
      <c r="A140" s="35"/>
      <c r="B140" s="36"/>
      <c r="C140" s="241" t="s">
        <v>88</v>
      </c>
      <c r="D140" s="241" t="s">
        <v>256</v>
      </c>
      <c r="E140" s="242" t="s">
        <v>1472</v>
      </c>
      <c r="F140" s="243" t="s">
        <v>1473</v>
      </c>
      <c r="G140" s="244" t="s">
        <v>259</v>
      </c>
      <c r="H140" s="245">
        <v>60</v>
      </c>
      <c r="I140" s="246"/>
      <c r="J140" s="247">
        <f>ROUND(I140*H140,2)</f>
        <v>0</v>
      </c>
      <c r="K140" s="248"/>
      <c r="L140" s="41"/>
      <c r="M140" s="249" t="s">
        <v>1</v>
      </c>
      <c r="N140" s="250" t="s">
        <v>44</v>
      </c>
      <c r="O140" s="88"/>
      <c r="P140" s="237">
        <f>O140*H140</f>
        <v>0</v>
      </c>
      <c r="Q140" s="237">
        <v>0</v>
      </c>
      <c r="R140" s="237">
        <f>Q140*H140</f>
        <v>0</v>
      </c>
      <c r="S140" s="237">
        <v>0</v>
      </c>
      <c r="T140" s="238">
        <f>S140*H140</f>
        <v>0</v>
      </c>
      <c r="U140" s="35"/>
      <c r="V140" s="35"/>
      <c r="W140" s="35"/>
      <c r="X140" s="35"/>
      <c r="Y140" s="35"/>
      <c r="Z140" s="35"/>
      <c r="AA140" s="35"/>
      <c r="AB140" s="35"/>
      <c r="AC140" s="35"/>
      <c r="AD140" s="35"/>
      <c r="AE140" s="35"/>
      <c r="AR140" s="239" t="s">
        <v>101</v>
      </c>
      <c r="AT140" s="239" t="s">
        <v>256</v>
      </c>
      <c r="AU140" s="239" t="s">
        <v>88</v>
      </c>
      <c r="AY140" s="14" t="s">
        <v>215</v>
      </c>
      <c r="BE140" s="240">
        <f>IF(N140="základní",J140,0)</f>
        <v>0</v>
      </c>
      <c r="BF140" s="240">
        <f>IF(N140="snížená",J140,0)</f>
        <v>0</v>
      </c>
      <c r="BG140" s="240">
        <f>IF(N140="zákl. přenesená",J140,0)</f>
        <v>0</v>
      </c>
      <c r="BH140" s="240">
        <f>IF(N140="sníž. přenesená",J140,0)</f>
        <v>0</v>
      </c>
      <c r="BI140" s="240">
        <f>IF(N140="nulová",J140,0)</f>
        <v>0</v>
      </c>
      <c r="BJ140" s="14" t="s">
        <v>86</v>
      </c>
      <c r="BK140" s="240">
        <f>ROUND(I140*H140,2)</f>
        <v>0</v>
      </c>
      <c r="BL140" s="14" t="s">
        <v>101</v>
      </c>
      <c r="BM140" s="239" t="s">
        <v>1474</v>
      </c>
    </row>
    <row r="141" s="2" customFormat="1" ht="24.15" customHeight="1">
      <c r="A141" s="35"/>
      <c r="B141" s="36"/>
      <c r="C141" s="241" t="s">
        <v>96</v>
      </c>
      <c r="D141" s="241" t="s">
        <v>256</v>
      </c>
      <c r="E141" s="242" t="s">
        <v>1239</v>
      </c>
      <c r="F141" s="243" t="s">
        <v>1240</v>
      </c>
      <c r="G141" s="244" t="s">
        <v>259</v>
      </c>
      <c r="H141" s="245">
        <v>7.2000000000000002</v>
      </c>
      <c r="I141" s="246"/>
      <c r="J141" s="247">
        <f>ROUND(I141*H141,2)</f>
        <v>0</v>
      </c>
      <c r="K141" s="248"/>
      <c r="L141" s="41"/>
      <c r="M141" s="249" t="s">
        <v>1</v>
      </c>
      <c r="N141" s="250" t="s">
        <v>44</v>
      </c>
      <c r="O141" s="88"/>
      <c r="P141" s="237">
        <f>O141*H141</f>
        <v>0</v>
      </c>
      <c r="Q141" s="237">
        <v>0</v>
      </c>
      <c r="R141" s="237">
        <f>Q141*H141</f>
        <v>0</v>
      </c>
      <c r="S141" s="237">
        <v>0.58599999999999997</v>
      </c>
      <c r="T141" s="238">
        <f>S141*H141</f>
        <v>4.2191999999999998</v>
      </c>
      <c r="U141" s="35"/>
      <c r="V141" s="35"/>
      <c r="W141" s="35"/>
      <c r="X141" s="35"/>
      <c r="Y141" s="35"/>
      <c r="Z141" s="35"/>
      <c r="AA141" s="35"/>
      <c r="AB141" s="35"/>
      <c r="AC141" s="35"/>
      <c r="AD141" s="35"/>
      <c r="AE141" s="35"/>
      <c r="AR141" s="239" t="s">
        <v>101</v>
      </c>
      <c r="AT141" s="239" t="s">
        <v>256</v>
      </c>
      <c r="AU141" s="239" t="s">
        <v>88</v>
      </c>
      <c r="AY141" s="14" t="s">
        <v>215</v>
      </c>
      <c r="BE141" s="240">
        <f>IF(N141="základní",J141,0)</f>
        <v>0</v>
      </c>
      <c r="BF141" s="240">
        <f>IF(N141="snížená",J141,0)</f>
        <v>0</v>
      </c>
      <c r="BG141" s="240">
        <f>IF(N141="zákl. přenesená",J141,0)</f>
        <v>0</v>
      </c>
      <c r="BH141" s="240">
        <f>IF(N141="sníž. přenesená",J141,0)</f>
        <v>0</v>
      </c>
      <c r="BI141" s="240">
        <f>IF(N141="nulová",J141,0)</f>
        <v>0</v>
      </c>
      <c r="BJ141" s="14" t="s">
        <v>86</v>
      </c>
      <c r="BK141" s="240">
        <f>ROUND(I141*H141,2)</f>
        <v>0</v>
      </c>
      <c r="BL141" s="14" t="s">
        <v>101</v>
      </c>
      <c r="BM141" s="239" t="s">
        <v>1475</v>
      </c>
    </row>
    <row r="142" s="2" customFormat="1" ht="16.5" customHeight="1">
      <c r="A142" s="35"/>
      <c r="B142" s="36"/>
      <c r="C142" s="241" t="s">
        <v>101</v>
      </c>
      <c r="D142" s="241" t="s">
        <v>256</v>
      </c>
      <c r="E142" s="242" t="s">
        <v>1476</v>
      </c>
      <c r="F142" s="243" t="s">
        <v>1477</v>
      </c>
      <c r="G142" s="244" t="s">
        <v>221</v>
      </c>
      <c r="H142" s="245">
        <v>20</v>
      </c>
      <c r="I142" s="246"/>
      <c r="J142" s="247">
        <f>ROUND(I142*H142,2)</f>
        <v>0</v>
      </c>
      <c r="K142" s="248"/>
      <c r="L142" s="41"/>
      <c r="M142" s="249" t="s">
        <v>1</v>
      </c>
      <c r="N142" s="250" t="s">
        <v>44</v>
      </c>
      <c r="O142" s="88"/>
      <c r="P142" s="237">
        <f>O142*H142</f>
        <v>0</v>
      </c>
      <c r="Q142" s="237">
        <v>0.017500000000000002</v>
      </c>
      <c r="R142" s="237">
        <f>Q142*H142</f>
        <v>0.35000000000000003</v>
      </c>
      <c r="S142" s="237">
        <v>0</v>
      </c>
      <c r="T142" s="238">
        <f>S142*H142</f>
        <v>0</v>
      </c>
      <c r="U142" s="35"/>
      <c r="V142" s="35"/>
      <c r="W142" s="35"/>
      <c r="X142" s="35"/>
      <c r="Y142" s="35"/>
      <c r="Z142" s="35"/>
      <c r="AA142" s="35"/>
      <c r="AB142" s="35"/>
      <c r="AC142" s="35"/>
      <c r="AD142" s="35"/>
      <c r="AE142" s="35"/>
      <c r="AR142" s="239" t="s">
        <v>101</v>
      </c>
      <c r="AT142" s="239" t="s">
        <v>256</v>
      </c>
      <c r="AU142" s="239" t="s">
        <v>88</v>
      </c>
      <c r="AY142" s="14" t="s">
        <v>215</v>
      </c>
      <c r="BE142" s="240">
        <f>IF(N142="základní",J142,0)</f>
        <v>0</v>
      </c>
      <c r="BF142" s="240">
        <f>IF(N142="snížená",J142,0)</f>
        <v>0</v>
      </c>
      <c r="BG142" s="240">
        <f>IF(N142="zákl. přenesená",J142,0)</f>
        <v>0</v>
      </c>
      <c r="BH142" s="240">
        <f>IF(N142="sníž. přenesená",J142,0)</f>
        <v>0</v>
      </c>
      <c r="BI142" s="240">
        <f>IF(N142="nulová",J142,0)</f>
        <v>0</v>
      </c>
      <c r="BJ142" s="14" t="s">
        <v>86</v>
      </c>
      <c r="BK142" s="240">
        <f>ROUND(I142*H142,2)</f>
        <v>0</v>
      </c>
      <c r="BL142" s="14" t="s">
        <v>101</v>
      </c>
      <c r="BM142" s="239" t="s">
        <v>1478</v>
      </c>
    </row>
    <row r="143" s="2" customFormat="1" ht="24.15" customHeight="1">
      <c r="A143" s="35"/>
      <c r="B143" s="36"/>
      <c r="C143" s="241" t="s">
        <v>216</v>
      </c>
      <c r="D143" s="241" t="s">
        <v>256</v>
      </c>
      <c r="E143" s="242" t="s">
        <v>1244</v>
      </c>
      <c r="F143" s="243" t="s">
        <v>1245</v>
      </c>
      <c r="G143" s="244" t="s">
        <v>259</v>
      </c>
      <c r="H143" s="245">
        <v>3.2000000000000002</v>
      </c>
      <c r="I143" s="246"/>
      <c r="J143" s="247">
        <f>ROUND(I143*H143,2)</f>
        <v>0</v>
      </c>
      <c r="K143" s="248"/>
      <c r="L143" s="41"/>
      <c r="M143" s="249" t="s">
        <v>1</v>
      </c>
      <c r="N143" s="250" t="s">
        <v>44</v>
      </c>
      <c r="O143" s="88"/>
      <c r="P143" s="237">
        <f>O143*H143</f>
        <v>0</v>
      </c>
      <c r="Q143" s="237">
        <v>0</v>
      </c>
      <c r="R143" s="237">
        <f>Q143*H143</f>
        <v>0</v>
      </c>
      <c r="S143" s="237">
        <v>0</v>
      </c>
      <c r="T143" s="238">
        <f>S143*H143</f>
        <v>0</v>
      </c>
      <c r="U143" s="35"/>
      <c r="V143" s="35"/>
      <c r="W143" s="35"/>
      <c r="X143" s="35"/>
      <c r="Y143" s="35"/>
      <c r="Z143" s="35"/>
      <c r="AA143" s="35"/>
      <c r="AB143" s="35"/>
      <c r="AC143" s="35"/>
      <c r="AD143" s="35"/>
      <c r="AE143" s="35"/>
      <c r="AR143" s="239" t="s">
        <v>101</v>
      </c>
      <c r="AT143" s="239" t="s">
        <v>256</v>
      </c>
      <c r="AU143" s="239" t="s">
        <v>88</v>
      </c>
      <c r="AY143" s="14" t="s">
        <v>215</v>
      </c>
      <c r="BE143" s="240">
        <f>IF(N143="základní",J143,0)</f>
        <v>0</v>
      </c>
      <c r="BF143" s="240">
        <f>IF(N143="snížená",J143,0)</f>
        <v>0</v>
      </c>
      <c r="BG143" s="240">
        <f>IF(N143="zákl. přenesená",J143,0)</f>
        <v>0</v>
      </c>
      <c r="BH143" s="240">
        <f>IF(N143="sníž. přenesená",J143,0)</f>
        <v>0</v>
      </c>
      <c r="BI143" s="240">
        <f>IF(N143="nulová",J143,0)</f>
        <v>0</v>
      </c>
      <c r="BJ143" s="14" t="s">
        <v>86</v>
      </c>
      <c r="BK143" s="240">
        <f>ROUND(I143*H143,2)</f>
        <v>0</v>
      </c>
      <c r="BL143" s="14" t="s">
        <v>101</v>
      </c>
      <c r="BM143" s="239" t="s">
        <v>1479</v>
      </c>
    </row>
    <row r="144" s="2" customFormat="1" ht="37.8" customHeight="1">
      <c r="A144" s="35"/>
      <c r="B144" s="36"/>
      <c r="C144" s="241" t="s">
        <v>235</v>
      </c>
      <c r="D144" s="241" t="s">
        <v>256</v>
      </c>
      <c r="E144" s="242" t="s">
        <v>1480</v>
      </c>
      <c r="F144" s="243" t="s">
        <v>1481</v>
      </c>
      <c r="G144" s="244" t="s">
        <v>287</v>
      </c>
      <c r="H144" s="245">
        <v>159.88200000000001</v>
      </c>
      <c r="I144" s="246"/>
      <c r="J144" s="247">
        <f>ROUND(I144*H144,2)</f>
        <v>0</v>
      </c>
      <c r="K144" s="248"/>
      <c r="L144" s="41"/>
      <c r="M144" s="249" t="s">
        <v>1</v>
      </c>
      <c r="N144" s="250" t="s">
        <v>44</v>
      </c>
      <c r="O144" s="88"/>
      <c r="P144" s="237">
        <f>O144*H144</f>
        <v>0</v>
      </c>
      <c r="Q144" s="237">
        <v>0</v>
      </c>
      <c r="R144" s="237">
        <f>Q144*H144</f>
        <v>0</v>
      </c>
      <c r="S144" s="237">
        <v>0</v>
      </c>
      <c r="T144" s="238">
        <f>S144*H144</f>
        <v>0</v>
      </c>
      <c r="U144" s="35"/>
      <c r="V144" s="35"/>
      <c r="W144" s="35"/>
      <c r="X144" s="35"/>
      <c r="Y144" s="35"/>
      <c r="Z144" s="35"/>
      <c r="AA144" s="35"/>
      <c r="AB144" s="35"/>
      <c r="AC144" s="35"/>
      <c r="AD144" s="35"/>
      <c r="AE144" s="35"/>
      <c r="AR144" s="239" t="s">
        <v>101</v>
      </c>
      <c r="AT144" s="239" t="s">
        <v>256</v>
      </c>
      <c r="AU144" s="239" t="s">
        <v>88</v>
      </c>
      <c r="AY144" s="14" t="s">
        <v>215</v>
      </c>
      <c r="BE144" s="240">
        <f>IF(N144="základní",J144,0)</f>
        <v>0</v>
      </c>
      <c r="BF144" s="240">
        <f>IF(N144="snížená",J144,0)</f>
        <v>0</v>
      </c>
      <c r="BG144" s="240">
        <f>IF(N144="zákl. přenesená",J144,0)</f>
        <v>0</v>
      </c>
      <c r="BH144" s="240">
        <f>IF(N144="sníž. přenesená",J144,0)</f>
        <v>0</v>
      </c>
      <c r="BI144" s="240">
        <f>IF(N144="nulová",J144,0)</f>
        <v>0</v>
      </c>
      <c r="BJ144" s="14" t="s">
        <v>86</v>
      </c>
      <c r="BK144" s="240">
        <f>ROUND(I144*H144,2)</f>
        <v>0</v>
      </c>
      <c r="BL144" s="14" t="s">
        <v>101</v>
      </c>
      <c r="BM144" s="239" t="s">
        <v>1482</v>
      </c>
    </row>
    <row r="145" s="2" customFormat="1" ht="37.8" customHeight="1">
      <c r="A145" s="35"/>
      <c r="B145" s="36"/>
      <c r="C145" s="241" t="s">
        <v>239</v>
      </c>
      <c r="D145" s="241" t="s">
        <v>256</v>
      </c>
      <c r="E145" s="242" t="s">
        <v>1055</v>
      </c>
      <c r="F145" s="243" t="s">
        <v>1056</v>
      </c>
      <c r="G145" s="244" t="s">
        <v>287</v>
      </c>
      <c r="H145" s="245">
        <v>159.88200000000001</v>
      </c>
      <c r="I145" s="246"/>
      <c r="J145" s="247">
        <f>ROUND(I145*H145,2)</f>
        <v>0</v>
      </c>
      <c r="K145" s="248"/>
      <c r="L145" s="41"/>
      <c r="M145" s="249" t="s">
        <v>1</v>
      </c>
      <c r="N145" s="250" t="s">
        <v>44</v>
      </c>
      <c r="O145" s="88"/>
      <c r="P145" s="237">
        <f>O145*H145</f>
        <v>0</v>
      </c>
      <c r="Q145" s="237">
        <v>0</v>
      </c>
      <c r="R145" s="237">
        <f>Q145*H145</f>
        <v>0</v>
      </c>
      <c r="S145" s="237">
        <v>0</v>
      </c>
      <c r="T145" s="238">
        <f>S145*H145</f>
        <v>0</v>
      </c>
      <c r="U145" s="35"/>
      <c r="V145" s="35"/>
      <c r="W145" s="35"/>
      <c r="X145" s="35"/>
      <c r="Y145" s="35"/>
      <c r="Z145" s="35"/>
      <c r="AA145" s="35"/>
      <c r="AB145" s="35"/>
      <c r="AC145" s="35"/>
      <c r="AD145" s="35"/>
      <c r="AE145" s="35"/>
      <c r="AR145" s="239" t="s">
        <v>101</v>
      </c>
      <c r="AT145" s="239" t="s">
        <v>256</v>
      </c>
      <c r="AU145" s="239" t="s">
        <v>88</v>
      </c>
      <c r="AY145" s="14" t="s">
        <v>215</v>
      </c>
      <c r="BE145" s="240">
        <f>IF(N145="základní",J145,0)</f>
        <v>0</v>
      </c>
      <c r="BF145" s="240">
        <f>IF(N145="snížená",J145,0)</f>
        <v>0</v>
      </c>
      <c r="BG145" s="240">
        <f>IF(N145="zákl. přenesená",J145,0)</f>
        <v>0</v>
      </c>
      <c r="BH145" s="240">
        <f>IF(N145="sníž. přenesená",J145,0)</f>
        <v>0</v>
      </c>
      <c r="BI145" s="240">
        <f>IF(N145="nulová",J145,0)</f>
        <v>0</v>
      </c>
      <c r="BJ145" s="14" t="s">
        <v>86</v>
      </c>
      <c r="BK145" s="240">
        <f>ROUND(I145*H145,2)</f>
        <v>0</v>
      </c>
      <c r="BL145" s="14" t="s">
        <v>101</v>
      </c>
      <c r="BM145" s="239" t="s">
        <v>1483</v>
      </c>
    </row>
    <row r="146" s="2" customFormat="1" ht="37.8" customHeight="1">
      <c r="A146" s="35"/>
      <c r="B146" s="36"/>
      <c r="C146" s="241" t="s">
        <v>222</v>
      </c>
      <c r="D146" s="241" t="s">
        <v>256</v>
      </c>
      <c r="E146" s="242" t="s">
        <v>1484</v>
      </c>
      <c r="F146" s="243" t="s">
        <v>1485</v>
      </c>
      <c r="G146" s="244" t="s">
        <v>287</v>
      </c>
      <c r="H146" s="245">
        <v>159.88200000000001</v>
      </c>
      <c r="I146" s="246"/>
      <c r="J146" s="247">
        <f>ROUND(I146*H146,2)</f>
        <v>0</v>
      </c>
      <c r="K146" s="248"/>
      <c r="L146" s="41"/>
      <c r="M146" s="249" t="s">
        <v>1</v>
      </c>
      <c r="N146" s="250" t="s">
        <v>44</v>
      </c>
      <c r="O146" s="88"/>
      <c r="P146" s="237">
        <f>O146*H146</f>
        <v>0</v>
      </c>
      <c r="Q146" s="237">
        <v>0</v>
      </c>
      <c r="R146" s="237">
        <f>Q146*H146</f>
        <v>0</v>
      </c>
      <c r="S146" s="237">
        <v>0</v>
      </c>
      <c r="T146" s="238">
        <f>S146*H146</f>
        <v>0</v>
      </c>
      <c r="U146" s="35"/>
      <c r="V146" s="35"/>
      <c r="W146" s="35"/>
      <c r="X146" s="35"/>
      <c r="Y146" s="35"/>
      <c r="Z146" s="35"/>
      <c r="AA146" s="35"/>
      <c r="AB146" s="35"/>
      <c r="AC146" s="35"/>
      <c r="AD146" s="35"/>
      <c r="AE146" s="35"/>
      <c r="AR146" s="239" t="s">
        <v>101</v>
      </c>
      <c r="AT146" s="239" t="s">
        <v>256</v>
      </c>
      <c r="AU146" s="239" t="s">
        <v>88</v>
      </c>
      <c r="AY146" s="14" t="s">
        <v>215</v>
      </c>
      <c r="BE146" s="240">
        <f>IF(N146="základní",J146,0)</f>
        <v>0</v>
      </c>
      <c r="BF146" s="240">
        <f>IF(N146="snížená",J146,0)</f>
        <v>0</v>
      </c>
      <c r="BG146" s="240">
        <f>IF(N146="zákl. přenesená",J146,0)</f>
        <v>0</v>
      </c>
      <c r="BH146" s="240">
        <f>IF(N146="sníž. přenesená",J146,0)</f>
        <v>0</v>
      </c>
      <c r="BI146" s="240">
        <f>IF(N146="nulová",J146,0)</f>
        <v>0</v>
      </c>
      <c r="BJ146" s="14" t="s">
        <v>86</v>
      </c>
      <c r="BK146" s="240">
        <f>ROUND(I146*H146,2)</f>
        <v>0</v>
      </c>
      <c r="BL146" s="14" t="s">
        <v>101</v>
      </c>
      <c r="BM146" s="239" t="s">
        <v>1486</v>
      </c>
    </row>
    <row r="147" s="2" customFormat="1" ht="37.8" customHeight="1">
      <c r="A147" s="35"/>
      <c r="B147" s="36"/>
      <c r="C147" s="241" t="s">
        <v>246</v>
      </c>
      <c r="D147" s="241" t="s">
        <v>256</v>
      </c>
      <c r="E147" s="242" t="s">
        <v>1254</v>
      </c>
      <c r="F147" s="243" t="s">
        <v>1255</v>
      </c>
      <c r="G147" s="244" t="s">
        <v>287</v>
      </c>
      <c r="H147" s="245">
        <v>159.88200000000001</v>
      </c>
      <c r="I147" s="246"/>
      <c r="J147" s="247">
        <f>ROUND(I147*H147,2)</f>
        <v>0</v>
      </c>
      <c r="K147" s="248"/>
      <c r="L147" s="41"/>
      <c r="M147" s="249" t="s">
        <v>1</v>
      </c>
      <c r="N147" s="250" t="s">
        <v>44</v>
      </c>
      <c r="O147" s="88"/>
      <c r="P147" s="237">
        <f>O147*H147</f>
        <v>0</v>
      </c>
      <c r="Q147" s="237">
        <v>0</v>
      </c>
      <c r="R147" s="237">
        <f>Q147*H147</f>
        <v>0</v>
      </c>
      <c r="S147" s="237">
        <v>0</v>
      </c>
      <c r="T147" s="238">
        <f>S147*H147</f>
        <v>0</v>
      </c>
      <c r="U147" s="35"/>
      <c r="V147" s="35"/>
      <c r="W147" s="35"/>
      <c r="X147" s="35"/>
      <c r="Y147" s="35"/>
      <c r="Z147" s="35"/>
      <c r="AA147" s="35"/>
      <c r="AB147" s="35"/>
      <c r="AC147" s="35"/>
      <c r="AD147" s="35"/>
      <c r="AE147" s="35"/>
      <c r="AR147" s="239" t="s">
        <v>101</v>
      </c>
      <c r="AT147" s="239" t="s">
        <v>256</v>
      </c>
      <c r="AU147" s="239" t="s">
        <v>88</v>
      </c>
      <c r="AY147" s="14" t="s">
        <v>215</v>
      </c>
      <c r="BE147" s="240">
        <f>IF(N147="základní",J147,0)</f>
        <v>0</v>
      </c>
      <c r="BF147" s="240">
        <f>IF(N147="snížená",J147,0)</f>
        <v>0</v>
      </c>
      <c r="BG147" s="240">
        <f>IF(N147="zákl. přenesená",J147,0)</f>
        <v>0</v>
      </c>
      <c r="BH147" s="240">
        <f>IF(N147="sníž. přenesená",J147,0)</f>
        <v>0</v>
      </c>
      <c r="BI147" s="240">
        <f>IF(N147="nulová",J147,0)</f>
        <v>0</v>
      </c>
      <c r="BJ147" s="14" t="s">
        <v>86</v>
      </c>
      <c r="BK147" s="240">
        <f>ROUND(I147*H147,2)</f>
        <v>0</v>
      </c>
      <c r="BL147" s="14" t="s">
        <v>101</v>
      </c>
      <c r="BM147" s="239" t="s">
        <v>1487</v>
      </c>
    </row>
    <row r="148" s="2" customFormat="1" ht="33" customHeight="1">
      <c r="A148" s="35"/>
      <c r="B148" s="36"/>
      <c r="C148" s="241" t="s">
        <v>251</v>
      </c>
      <c r="D148" s="241" t="s">
        <v>256</v>
      </c>
      <c r="E148" s="242" t="s">
        <v>1488</v>
      </c>
      <c r="F148" s="243" t="s">
        <v>1489</v>
      </c>
      <c r="G148" s="244" t="s">
        <v>287</v>
      </c>
      <c r="H148" s="245">
        <v>159.88200000000001</v>
      </c>
      <c r="I148" s="246"/>
      <c r="J148" s="247">
        <f>ROUND(I148*H148,2)</f>
        <v>0</v>
      </c>
      <c r="K148" s="248"/>
      <c r="L148" s="41"/>
      <c r="M148" s="249" t="s">
        <v>1</v>
      </c>
      <c r="N148" s="250" t="s">
        <v>44</v>
      </c>
      <c r="O148" s="88"/>
      <c r="P148" s="237">
        <f>O148*H148</f>
        <v>0</v>
      </c>
      <c r="Q148" s="237">
        <v>0</v>
      </c>
      <c r="R148" s="237">
        <f>Q148*H148</f>
        <v>0</v>
      </c>
      <c r="S148" s="237">
        <v>0</v>
      </c>
      <c r="T148" s="238">
        <f>S148*H148</f>
        <v>0</v>
      </c>
      <c r="U148" s="35"/>
      <c r="V148" s="35"/>
      <c r="W148" s="35"/>
      <c r="X148" s="35"/>
      <c r="Y148" s="35"/>
      <c r="Z148" s="35"/>
      <c r="AA148" s="35"/>
      <c r="AB148" s="35"/>
      <c r="AC148" s="35"/>
      <c r="AD148" s="35"/>
      <c r="AE148" s="35"/>
      <c r="AR148" s="239" t="s">
        <v>101</v>
      </c>
      <c r="AT148" s="239" t="s">
        <v>256</v>
      </c>
      <c r="AU148" s="239" t="s">
        <v>88</v>
      </c>
      <c r="AY148" s="14" t="s">
        <v>215</v>
      </c>
      <c r="BE148" s="240">
        <f>IF(N148="základní",J148,0)</f>
        <v>0</v>
      </c>
      <c r="BF148" s="240">
        <f>IF(N148="snížená",J148,0)</f>
        <v>0</v>
      </c>
      <c r="BG148" s="240">
        <f>IF(N148="zákl. přenesená",J148,0)</f>
        <v>0</v>
      </c>
      <c r="BH148" s="240">
        <f>IF(N148="sníž. přenesená",J148,0)</f>
        <v>0</v>
      </c>
      <c r="BI148" s="240">
        <f>IF(N148="nulová",J148,0)</f>
        <v>0</v>
      </c>
      <c r="BJ148" s="14" t="s">
        <v>86</v>
      </c>
      <c r="BK148" s="240">
        <f>ROUND(I148*H148,2)</f>
        <v>0</v>
      </c>
      <c r="BL148" s="14" t="s">
        <v>101</v>
      </c>
      <c r="BM148" s="239" t="s">
        <v>1490</v>
      </c>
    </row>
    <row r="149" s="2" customFormat="1" ht="37.8" customHeight="1">
      <c r="A149" s="35"/>
      <c r="B149" s="36"/>
      <c r="C149" s="241" t="s">
        <v>255</v>
      </c>
      <c r="D149" s="241" t="s">
        <v>256</v>
      </c>
      <c r="E149" s="242" t="s">
        <v>1491</v>
      </c>
      <c r="F149" s="243" t="s">
        <v>1492</v>
      </c>
      <c r="G149" s="244" t="s">
        <v>287</v>
      </c>
      <c r="H149" s="245">
        <v>159.88200000000001</v>
      </c>
      <c r="I149" s="246"/>
      <c r="J149" s="247">
        <f>ROUND(I149*H149,2)</f>
        <v>0</v>
      </c>
      <c r="K149" s="248"/>
      <c r="L149" s="41"/>
      <c r="M149" s="249" t="s">
        <v>1</v>
      </c>
      <c r="N149" s="250" t="s">
        <v>44</v>
      </c>
      <c r="O149" s="88"/>
      <c r="P149" s="237">
        <f>O149*H149</f>
        <v>0</v>
      </c>
      <c r="Q149" s="237">
        <v>0</v>
      </c>
      <c r="R149" s="237">
        <f>Q149*H149</f>
        <v>0</v>
      </c>
      <c r="S149" s="237">
        <v>0</v>
      </c>
      <c r="T149" s="238">
        <f>S149*H149</f>
        <v>0</v>
      </c>
      <c r="U149" s="35"/>
      <c r="V149" s="35"/>
      <c r="W149" s="35"/>
      <c r="X149" s="35"/>
      <c r="Y149" s="35"/>
      <c r="Z149" s="35"/>
      <c r="AA149" s="35"/>
      <c r="AB149" s="35"/>
      <c r="AC149" s="35"/>
      <c r="AD149" s="35"/>
      <c r="AE149" s="35"/>
      <c r="AR149" s="239" t="s">
        <v>101</v>
      </c>
      <c r="AT149" s="239" t="s">
        <v>256</v>
      </c>
      <c r="AU149" s="239" t="s">
        <v>88</v>
      </c>
      <c r="AY149" s="14" t="s">
        <v>215</v>
      </c>
      <c r="BE149" s="240">
        <f>IF(N149="základní",J149,0)</f>
        <v>0</v>
      </c>
      <c r="BF149" s="240">
        <f>IF(N149="snížená",J149,0)</f>
        <v>0</v>
      </c>
      <c r="BG149" s="240">
        <f>IF(N149="zákl. přenesená",J149,0)</f>
        <v>0</v>
      </c>
      <c r="BH149" s="240">
        <f>IF(N149="sníž. přenesená",J149,0)</f>
        <v>0</v>
      </c>
      <c r="BI149" s="240">
        <f>IF(N149="nulová",J149,0)</f>
        <v>0</v>
      </c>
      <c r="BJ149" s="14" t="s">
        <v>86</v>
      </c>
      <c r="BK149" s="240">
        <f>ROUND(I149*H149,2)</f>
        <v>0</v>
      </c>
      <c r="BL149" s="14" t="s">
        <v>101</v>
      </c>
      <c r="BM149" s="239" t="s">
        <v>1493</v>
      </c>
    </row>
    <row r="150" s="2" customFormat="1" ht="33" customHeight="1">
      <c r="A150" s="35"/>
      <c r="B150" s="36"/>
      <c r="C150" s="241" t="s">
        <v>261</v>
      </c>
      <c r="D150" s="241" t="s">
        <v>256</v>
      </c>
      <c r="E150" s="242" t="s">
        <v>1494</v>
      </c>
      <c r="F150" s="243" t="s">
        <v>1495</v>
      </c>
      <c r="G150" s="244" t="s">
        <v>287</v>
      </c>
      <c r="H150" s="245">
        <v>159.88200000000001</v>
      </c>
      <c r="I150" s="246"/>
      <c r="J150" s="247">
        <f>ROUND(I150*H150,2)</f>
        <v>0</v>
      </c>
      <c r="K150" s="248"/>
      <c r="L150" s="41"/>
      <c r="M150" s="249" t="s">
        <v>1</v>
      </c>
      <c r="N150" s="250" t="s">
        <v>44</v>
      </c>
      <c r="O150" s="88"/>
      <c r="P150" s="237">
        <f>O150*H150</f>
        <v>0</v>
      </c>
      <c r="Q150" s="237">
        <v>0</v>
      </c>
      <c r="R150" s="237">
        <f>Q150*H150</f>
        <v>0</v>
      </c>
      <c r="S150" s="237">
        <v>0</v>
      </c>
      <c r="T150" s="238">
        <f>S150*H150</f>
        <v>0</v>
      </c>
      <c r="U150" s="35"/>
      <c r="V150" s="35"/>
      <c r="W150" s="35"/>
      <c r="X150" s="35"/>
      <c r="Y150" s="35"/>
      <c r="Z150" s="35"/>
      <c r="AA150" s="35"/>
      <c r="AB150" s="35"/>
      <c r="AC150" s="35"/>
      <c r="AD150" s="35"/>
      <c r="AE150" s="35"/>
      <c r="AR150" s="239" t="s">
        <v>101</v>
      </c>
      <c r="AT150" s="239" t="s">
        <v>256</v>
      </c>
      <c r="AU150" s="239" t="s">
        <v>88</v>
      </c>
      <c r="AY150" s="14" t="s">
        <v>215</v>
      </c>
      <c r="BE150" s="240">
        <f>IF(N150="základní",J150,0)</f>
        <v>0</v>
      </c>
      <c r="BF150" s="240">
        <f>IF(N150="snížená",J150,0)</f>
        <v>0</v>
      </c>
      <c r="BG150" s="240">
        <f>IF(N150="zákl. přenesená",J150,0)</f>
        <v>0</v>
      </c>
      <c r="BH150" s="240">
        <f>IF(N150="sníž. přenesená",J150,0)</f>
        <v>0</v>
      </c>
      <c r="BI150" s="240">
        <f>IF(N150="nulová",J150,0)</f>
        <v>0</v>
      </c>
      <c r="BJ150" s="14" t="s">
        <v>86</v>
      </c>
      <c r="BK150" s="240">
        <f>ROUND(I150*H150,2)</f>
        <v>0</v>
      </c>
      <c r="BL150" s="14" t="s">
        <v>101</v>
      </c>
      <c r="BM150" s="239" t="s">
        <v>1496</v>
      </c>
    </row>
    <row r="151" s="2" customFormat="1" ht="37.8" customHeight="1">
      <c r="A151" s="35"/>
      <c r="B151" s="36"/>
      <c r="C151" s="241" t="s">
        <v>265</v>
      </c>
      <c r="D151" s="241" t="s">
        <v>256</v>
      </c>
      <c r="E151" s="242" t="s">
        <v>1497</v>
      </c>
      <c r="F151" s="243" t="s">
        <v>1498</v>
      </c>
      <c r="G151" s="244" t="s">
        <v>287</v>
      </c>
      <c r="H151" s="245">
        <v>159.88200000000001</v>
      </c>
      <c r="I151" s="246"/>
      <c r="J151" s="247">
        <f>ROUND(I151*H151,2)</f>
        <v>0</v>
      </c>
      <c r="K151" s="248"/>
      <c r="L151" s="41"/>
      <c r="M151" s="249" t="s">
        <v>1</v>
      </c>
      <c r="N151" s="250" t="s">
        <v>44</v>
      </c>
      <c r="O151" s="88"/>
      <c r="P151" s="237">
        <f>O151*H151</f>
        <v>0</v>
      </c>
      <c r="Q151" s="237">
        <v>0</v>
      </c>
      <c r="R151" s="237">
        <f>Q151*H151</f>
        <v>0</v>
      </c>
      <c r="S151" s="237">
        <v>0</v>
      </c>
      <c r="T151" s="238">
        <f>S151*H151</f>
        <v>0</v>
      </c>
      <c r="U151" s="35"/>
      <c r="V151" s="35"/>
      <c r="W151" s="35"/>
      <c r="X151" s="35"/>
      <c r="Y151" s="35"/>
      <c r="Z151" s="35"/>
      <c r="AA151" s="35"/>
      <c r="AB151" s="35"/>
      <c r="AC151" s="35"/>
      <c r="AD151" s="35"/>
      <c r="AE151" s="35"/>
      <c r="AR151" s="239" t="s">
        <v>101</v>
      </c>
      <c r="AT151" s="239" t="s">
        <v>256</v>
      </c>
      <c r="AU151" s="239" t="s">
        <v>88</v>
      </c>
      <c r="AY151" s="14" t="s">
        <v>215</v>
      </c>
      <c r="BE151" s="240">
        <f>IF(N151="základní",J151,0)</f>
        <v>0</v>
      </c>
      <c r="BF151" s="240">
        <f>IF(N151="snížená",J151,0)</f>
        <v>0</v>
      </c>
      <c r="BG151" s="240">
        <f>IF(N151="zákl. přenesená",J151,0)</f>
        <v>0</v>
      </c>
      <c r="BH151" s="240">
        <f>IF(N151="sníž. přenesená",J151,0)</f>
        <v>0</v>
      </c>
      <c r="BI151" s="240">
        <f>IF(N151="nulová",J151,0)</f>
        <v>0</v>
      </c>
      <c r="BJ151" s="14" t="s">
        <v>86</v>
      </c>
      <c r="BK151" s="240">
        <f>ROUND(I151*H151,2)</f>
        <v>0</v>
      </c>
      <c r="BL151" s="14" t="s">
        <v>101</v>
      </c>
      <c r="BM151" s="239" t="s">
        <v>1499</v>
      </c>
    </row>
    <row r="152" s="2" customFormat="1" ht="33" customHeight="1">
      <c r="A152" s="35"/>
      <c r="B152" s="36"/>
      <c r="C152" s="241" t="s">
        <v>269</v>
      </c>
      <c r="D152" s="241" t="s">
        <v>256</v>
      </c>
      <c r="E152" s="242" t="s">
        <v>1070</v>
      </c>
      <c r="F152" s="243" t="s">
        <v>1071</v>
      </c>
      <c r="G152" s="244" t="s">
        <v>249</v>
      </c>
      <c r="H152" s="245">
        <v>639.52800000000002</v>
      </c>
      <c r="I152" s="246"/>
      <c r="J152" s="247">
        <f>ROUND(I152*H152,2)</f>
        <v>0</v>
      </c>
      <c r="K152" s="248"/>
      <c r="L152" s="41"/>
      <c r="M152" s="249" t="s">
        <v>1</v>
      </c>
      <c r="N152" s="250" t="s">
        <v>44</v>
      </c>
      <c r="O152" s="88"/>
      <c r="P152" s="237">
        <f>O152*H152</f>
        <v>0</v>
      </c>
      <c r="Q152" s="237">
        <v>0</v>
      </c>
      <c r="R152" s="237">
        <f>Q152*H152</f>
        <v>0</v>
      </c>
      <c r="S152" s="237">
        <v>0</v>
      </c>
      <c r="T152" s="238">
        <f>S152*H152</f>
        <v>0</v>
      </c>
      <c r="U152" s="35"/>
      <c r="V152" s="35"/>
      <c r="W152" s="35"/>
      <c r="X152" s="35"/>
      <c r="Y152" s="35"/>
      <c r="Z152" s="35"/>
      <c r="AA152" s="35"/>
      <c r="AB152" s="35"/>
      <c r="AC152" s="35"/>
      <c r="AD152" s="35"/>
      <c r="AE152" s="35"/>
      <c r="AR152" s="239" t="s">
        <v>101</v>
      </c>
      <c r="AT152" s="239" t="s">
        <v>256</v>
      </c>
      <c r="AU152" s="239" t="s">
        <v>88</v>
      </c>
      <c r="AY152" s="14" t="s">
        <v>215</v>
      </c>
      <c r="BE152" s="240">
        <f>IF(N152="základní",J152,0)</f>
        <v>0</v>
      </c>
      <c r="BF152" s="240">
        <f>IF(N152="snížená",J152,0)</f>
        <v>0</v>
      </c>
      <c r="BG152" s="240">
        <f>IF(N152="zákl. přenesená",J152,0)</f>
        <v>0</v>
      </c>
      <c r="BH152" s="240">
        <f>IF(N152="sníž. přenesená",J152,0)</f>
        <v>0</v>
      </c>
      <c r="BI152" s="240">
        <f>IF(N152="nulová",J152,0)</f>
        <v>0</v>
      </c>
      <c r="BJ152" s="14" t="s">
        <v>86</v>
      </c>
      <c r="BK152" s="240">
        <f>ROUND(I152*H152,2)</f>
        <v>0</v>
      </c>
      <c r="BL152" s="14" t="s">
        <v>101</v>
      </c>
      <c r="BM152" s="239" t="s">
        <v>1500</v>
      </c>
    </row>
    <row r="153" s="2" customFormat="1" ht="24.15" customHeight="1">
      <c r="A153" s="35"/>
      <c r="B153" s="36"/>
      <c r="C153" s="241" t="s">
        <v>8</v>
      </c>
      <c r="D153" s="241" t="s">
        <v>256</v>
      </c>
      <c r="E153" s="242" t="s">
        <v>1073</v>
      </c>
      <c r="F153" s="243" t="s">
        <v>1074</v>
      </c>
      <c r="G153" s="244" t="s">
        <v>287</v>
      </c>
      <c r="H153" s="245">
        <v>140.69999999999999</v>
      </c>
      <c r="I153" s="246"/>
      <c r="J153" s="247">
        <f>ROUND(I153*H153,2)</f>
        <v>0</v>
      </c>
      <c r="K153" s="248"/>
      <c r="L153" s="41"/>
      <c r="M153" s="249" t="s">
        <v>1</v>
      </c>
      <c r="N153" s="250" t="s">
        <v>44</v>
      </c>
      <c r="O153" s="88"/>
      <c r="P153" s="237">
        <f>O153*H153</f>
        <v>0</v>
      </c>
      <c r="Q153" s="237">
        <v>0</v>
      </c>
      <c r="R153" s="237">
        <f>Q153*H153</f>
        <v>0</v>
      </c>
      <c r="S153" s="237">
        <v>0</v>
      </c>
      <c r="T153" s="238">
        <f>S153*H153</f>
        <v>0</v>
      </c>
      <c r="U153" s="35"/>
      <c r="V153" s="35"/>
      <c r="W153" s="35"/>
      <c r="X153" s="35"/>
      <c r="Y153" s="35"/>
      <c r="Z153" s="35"/>
      <c r="AA153" s="35"/>
      <c r="AB153" s="35"/>
      <c r="AC153" s="35"/>
      <c r="AD153" s="35"/>
      <c r="AE153" s="35"/>
      <c r="AR153" s="239" t="s">
        <v>101</v>
      </c>
      <c r="AT153" s="239" t="s">
        <v>256</v>
      </c>
      <c r="AU153" s="239" t="s">
        <v>88</v>
      </c>
      <c r="AY153" s="14" t="s">
        <v>215</v>
      </c>
      <c r="BE153" s="240">
        <f>IF(N153="základní",J153,0)</f>
        <v>0</v>
      </c>
      <c r="BF153" s="240">
        <f>IF(N153="snížená",J153,0)</f>
        <v>0</v>
      </c>
      <c r="BG153" s="240">
        <f>IF(N153="zákl. přenesená",J153,0)</f>
        <v>0</v>
      </c>
      <c r="BH153" s="240">
        <f>IF(N153="sníž. přenesená",J153,0)</f>
        <v>0</v>
      </c>
      <c r="BI153" s="240">
        <f>IF(N153="nulová",J153,0)</f>
        <v>0</v>
      </c>
      <c r="BJ153" s="14" t="s">
        <v>86</v>
      </c>
      <c r="BK153" s="240">
        <f>ROUND(I153*H153,2)</f>
        <v>0</v>
      </c>
      <c r="BL153" s="14" t="s">
        <v>101</v>
      </c>
      <c r="BM153" s="239" t="s">
        <v>1501</v>
      </c>
    </row>
    <row r="154" s="2" customFormat="1" ht="16.5" customHeight="1">
      <c r="A154" s="35"/>
      <c r="B154" s="36"/>
      <c r="C154" s="226" t="s">
        <v>276</v>
      </c>
      <c r="D154" s="226" t="s">
        <v>218</v>
      </c>
      <c r="E154" s="227" t="s">
        <v>1271</v>
      </c>
      <c r="F154" s="228" t="s">
        <v>1272</v>
      </c>
      <c r="G154" s="229" t="s">
        <v>249</v>
      </c>
      <c r="H154" s="230">
        <v>267.32999999999998</v>
      </c>
      <c r="I154" s="231"/>
      <c r="J154" s="232">
        <f>ROUND(I154*H154,2)</f>
        <v>0</v>
      </c>
      <c r="K154" s="233"/>
      <c r="L154" s="234"/>
      <c r="M154" s="235" t="s">
        <v>1</v>
      </c>
      <c r="N154" s="236" t="s">
        <v>44</v>
      </c>
      <c r="O154" s="88"/>
      <c r="P154" s="237">
        <f>O154*H154</f>
        <v>0</v>
      </c>
      <c r="Q154" s="237">
        <v>1</v>
      </c>
      <c r="R154" s="237">
        <f>Q154*H154</f>
        <v>267.32999999999998</v>
      </c>
      <c r="S154" s="237">
        <v>0</v>
      </c>
      <c r="T154" s="238">
        <f>S154*H154</f>
        <v>0</v>
      </c>
      <c r="U154" s="35"/>
      <c r="V154" s="35"/>
      <c r="W154" s="35"/>
      <c r="X154" s="35"/>
      <c r="Y154" s="35"/>
      <c r="Z154" s="35"/>
      <c r="AA154" s="35"/>
      <c r="AB154" s="35"/>
      <c r="AC154" s="35"/>
      <c r="AD154" s="35"/>
      <c r="AE154" s="35"/>
      <c r="AR154" s="239" t="s">
        <v>222</v>
      </c>
      <c r="AT154" s="239" t="s">
        <v>218</v>
      </c>
      <c r="AU154" s="239" t="s">
        <v>88</v>
      </c>
      <c r="AY154" s="14" t="s">
        <v>215</v>
      </c>
      <c r="BE154" s="240">
        <f>IF(N154="základní",J154,0)</f>
        <v>0</v>
      </c>
      <c r="BF154" s="240">
        <f>IF(N154="snížená",J154,0)</f>
        <v>0</v>
      </c>
      <c r="BG154" s="240">
        <f>IF(N154="zákl. přenesená",J154,0)</f>
        <v>0</v>
      </c>
      <c r="BH154" s="240">
        <f>IF(N154="sníž. přenesená",J154,0)</f>
        <v>0</v>
      </c>
      <c r="BI154" s="240">
        <f>IF(N154="nulová",J154,0)</f>
        <v>0</v>
      </c>
      <c r="BJ154" s="14" t="s">
        <v>86</v>
      </c>
      <c r="BK154" s="240">
        <f>ROUND(I154*H154,2)</f>
        <v>0</v>
      </c>
      <c r="BL154" s="14" t="s">
        <v>101</v>
      </c>
      <c r="BM154" s="239" t="s">
        <v>1502</v>
      </c>
    </row>
    <row r="155" s="2" customFormat="1" ht="24.15" customHeight="1">
      <c r="A155" s="35"/>
      <c r="B155" s="36"/>
      <c r="C155" s="241" t="s">
        <v>280</v>
      </c>
      <c r="D155" s="241" t="s">
        <v>256</v>
      </c>
      <c r="E155" s="242" t="s">
        <v>1503</v>
      </c>
      <c r="F155" s="243" t="s">
        <v>1504</v>
      </c>
      <c r="G155" s="244" t="s">
        <v>259</v>
      </c>
      <c r="H155" s="245">
        <v>3.2000000000000002</v>
      </c>
      <c r="I155" s="246"/>
      <c r="J155" s="247">
        <f>ROUND(I155*H155,2)</f>
        <v>0</v>
      </c>
      <c r="K155" s="248"/>
      <c r="L155" s="41"/>
      <c r="M155" s="249" t="s">
        <v>1</v>
      </c>
      <c r="N155" s="250" t="s">
        <v>44</v>
      </c>
      <c r="O155" s="88"/>
      <c r="P155" s="237">
        <f>O155*H155</f>
        <v>0</v>
      </c>
      <c r="Q155" s="237">
        <v>0</v>
      </c>
      <c r="R155" s="237">
        <f>Q155*H155</f>
        <v>0</v>
      </c>
      <c r="S155" s="237">
        <v>0</v>
      </c>
      <c r="T155" s="238">
        <f>S155*H155</f>
        <v>0</v>
      </c>
      <c r="U155" s="35"/>
      <c r="V155" s="35"/>
      <c r="W155" s="35"/>
      <c r="X155" s="35"/>
      <c r="Y155" s="35"/>
      <c r="Z155" s="35"/>
      <c r="AA155" s="35"/>
      <c r="AB155" s="35"/>
      <c r="AC155" s="35"/>
      <c r="AD155" s="35"/>
      <c r="AE155" s="35"/>
      <c r="AR155" s="239" t="s">
        <v>101</v>
      </c>
      <c r="AT155" s="239" t="s">
        <v>256</v>
      </c>
      <c r="AU155" s="239" t="s">
        <v>88</v>
      </c>
      <c r="AY155" s="14" t="s">
        <v>215</v>
      </c>
      <c r="BE155" s="240">
        <f>IF(N155="základní",J155,0)</f>
        <v>0</v>
      </c>
      <c r="BF155" s="240">
        <f>IF(N155="snížená",J155,0)</f>
        <v>0</v>
      </c>
      <c r="BG155" s="240">
        <f>IF(N155="zákl. přenesená",J155,0)</f>
        <v>0</v>
      </c>
      <c r="BH155" s="240">
        <f>IF(N155="sníž. přenesená",J155,0)</f>
        <v>0</v>
      </c>
      <c r="BI155" s="240">
        <f>IF(N155="nulová",J155,0)</f>
        <v>0</v>
      </c>
      <c r="BJ155" s="14" t="s">
        <v>86</v>
      </c>
      <c r="BK155" s="240">
        <f>ROUND(I155*H155,2)</f>
        <v>0</v>
      </c>
      <c r="BL155" s="14" t="s">
        <v>101</v>
      </c>
      <c r="BM155" s="239" t="s">
        <v>1505</v>
      </c>
    </row>
    <row r="156" s="2" customFormat="1" ht="24.15" customHeight="1">
      <c r="A156" s="35"/>
      <c r="B156" s="36"/>
      <c r="C156" s="241" t="s">
        <v>284</v>
      </c>
      <c r="D156" s="241" t="s">
        <v>256</v>
      </c>
      <c r="E156" s="242" t="s">
        <v>1506</v>
      </c>
      <c r="F156" s="243" t="s">
        <v>1507</v>
      </c>
      <c r="G156" s="244" t="s">
        <v>259</v>
      </c>
      <c r="H156" s="245">
        <v>3.2000000000000002</v>
      </c>
      <c r="I156" s="246"/>
      <c r="J156" s="247">
        <f>ROUND(I156*H156,2)</f>
        <v>0</v>
      </c>
      <c r="K156" s="248"/>
      <c r="L156" s="41"/>
      <c r="M156" s="249" t="s">
        <v>1</v>
      </c>
      <c r="N156" s="250" t="s">
        <v>44</v>
      </c>
      <c r="O156" s="88"/>
      <c r="P156" s="237">
        <f>O156*H156</f>
        <v>0</v>
      </c>
      <c r="Q156" s="237">
        <v>0</v>
      </c>
      <c r="R156" s="237">
        <f>Q156*H156</f>
        <v>0</v>
      </c>
      <c r="S156" s="237">
        <v>0</v>
      </c>
      <c r="T156" s="238">
        <f>S156*H156</f>
        <v>0</v>
      </c>
      <c r="U156" s="35"/>
      <c r="V156" s="35"/>
      <c r="W156" s="35"/>
      <c r="X156" s="35"/>
      <c r="Y156" s="35"/>
      <c r="Z156" s="35"/>
      <c r="AA156" s="35"/>
      <c r="AB156" s="35"/>
      <c r="AC156" s="35"/>
      <c r="AD156" s="35"/>
      <c r="AE156" s="35"/>
      <c r="AR156" s="239" t="s">
        <v>101</v>
      </c>
      <c r="AT156" s="239" t="s">
        <v>256</v>
      </c>
      <c r="AU156" s="239" t="s">
        <v>88</v>
      </c>
      <c r="AY156" s="14" t="s">
        <v>215</v>
      </c>
      <c r="BE156" s="240">
        <f>IF(N156="základní",J156,0)</f>
        <v>0</v>
      </c>
      <c r="BF156" s="240">
        <f>IF(N156="snížená",J156,0)</f>
        <v>0</v>
      </c>
      <c r="BG156" s="240">
        <f>IF(N156="zákl. přenesená",J156,0)</f>
        <v>0</v>
      </c>
      <c r="BH156" s="240">
        <f>IF(N156="sníž. přenesená",J156,0)</f>
        <v>0</v>
      </c>
      <c r="BI156" s="240">
        <f>IF(N156="nulová",J156,0)</f>
        <v>0</v>
      </c>
      <c r="BJ156" s="14" t="s">
        <v>86</v>
      </c>
      <c r="BK156" s="240">
        <f>ROUND(I156*H156,2)</f>
        <v>0</v>
      </c>
      <c r="BL156" s="14" t="s">
        <v>101</v>
      </c>
      <c r="BM156" s="239" t="s">
        <v>1508</v>
      </c>
    </row>
    <row r="157" s="2" customFormat="1" ht="16.5" customHeight="1">
      <c r="A157" s="35"/>
      <c r="B157" s="36"/>
      <c r="C157" s="226" t="s">
        <v>289</v>
      </c>
      <c r="D157" s="226" t="s">
        <v>218</v>
      </c>
      <c r="E157" s="227" t="s">
        <v>650</v>
      </c>
      <c r="F157" s="228" t="s">
        <v>651</v>
      </c>
      <c r="G157" s="229" t="s">
        <v>652</v>
      </c>
      <c r="H157" s="230">
        <v>0.096000000000000002</v>
      </c>
      <c r="I157" s="231"/>
      <c r="J157" s="232">
        <f>ROUND(I157*H157,2)</f>
        <v>0</v>
      </c>
      <c r="K157" s="233"/>
      <c r="L157" s="234"/>
      <c r="M157" s="235" t="s">
        <v>1</v>
      </c>
      <c r="N157" s="236" t="s">
        <v>44</v>
      </c>
      <c r="O157" s="88"/>
      <c r="P157" s="237">
        <f>O157*H157</f>
        <v>0</v>
      </c>
      <c r="Q157" s="237">
        <v>0.001</v>
      </c>
      <c r="R157" s="237">
        <f>Q157*H157</f>
        <v>9.6000000000000002E-05</v>
      </c>
      <c r="S157" s="237">
        <v>0</v>
      </c>
      <c r="T157" s="238">
        <f>S157*H157</f>
        <v>0</v>
      </c>
      <c r="U157" s="35"/>
      <c r="V157" s="35"/>
      <c r="W157" s="35"/>
      <c r="X157" s="35"/>
      <c r="Y157" s="35"/>
      <c r="Z157" s="35"/>
      <c r="AA157" s="35"/>
      <c r="AB157" s="35"/>
      <c r="AC157" s="35"/>
      <c r="AD157" s="35"/>
      <c r="AE157" s="35"/>
      <c r="AR157" s="239" t="s">
        <v>222</v>
      </c>
      <c r="AT157" s="239" t="s">
        <v>218</v>
      </c>
      <c r="AU157" s="239" t="s">
        <v>88</v>
      </c>
      <c r="AY157" s="14" t="s">
        <v>215</v>
      </c>
      <c r="BE157" s="240">
        <f>IF(N157="základní",J157,0)</f>
        <v>0</v>
      </c>
      <c r="BF157" s="240">
        <f>IF(N157="snížená",J157,0)</f>
        <v>0</v>
      </c>
      <c r="BG157" s="240">
        <f>IF(N157="zákl. přenesená",J157,0)</f>
        <v>0</v>
      </c>
      <c r="BH157" s="240">
        <f>IF(N157="sníž. přenesená",J157,0)</f>
        <v>0</v>
      </c>
      <c r="BI157" s="240">
        <f>IF(N157="nulová",J157,0)</f>
        <v>0</v>
      </c>
      <c r="BJ157" s="14" t="s">
        <v>86</v>
      </c>
      <c r="BK157" s="240">
        <f>ROUND(I157*H157,2)</f>
        <v>0</v>
      </c>
      <c r="BL157" s="14" t="s">
        <v>101</v>
      </c>
      <c r="BM157" s="239" t="s">
        <v>1509</v>
      </c>
    </row>
    <row r="158" s="12" customFormat="1" ht="22.8" customHeight="1">
      <c r="A158" s="12"/>
      <c r="B158" s="210"/>
      <c r="C158" s="211"/>
      <c r="D158" s="212" t="s">
        <v>78</v>
      </c>
      <c r="E158" s="224" t="s">
        <v>88</v>
      </c>
      <c r="F158" s="224" t="s">
        <v>1283</v>
      </c>
      <c r="G158" s="211"/>
      <c r="H158" s="211"/>
      <c r="I158" s="214"/>
      <c r="J158" s="225">
        <f>BK158</f>
        <v>0</v>
      </c>
      <c r="K158" s="211"/>
      <c r="L158" s="216"/>
      <c r="M158" s="217"/>
      <c r="N158" s="218"/>
      <c r="O158" s="218"/>
      <c r="P158" s="219">
        <f>SUM(P159:P170)</f>
        <v>0</v>
      </c>
      <c r="Q158" s="218"/>
      <c r="R158" s="219">
        <f>SUM(R159:R170)</f>
        <v>49.886712779999996</v>
      </c>
      <c r="S158" s="218"/>
      <c r="T158" s="220">
        <f>SUM(T159:T170)</f>
        <v>0</v>
      </c>
      <c r="U158" s="12"/>
      <c r="V158" s="12"/>
      <c r="W158" s="12"/>
      <c r="X158" s="12"/>
      <c r="Y158" s="12"/>
      <c r="Z158" s="12"/>
      <c r="AA158" s="12"/>
      <c r="AB158" s="12"/>
      <c r="AC158" s="12"/>
      <c r="AD158" s="12"/>
      <c r="AE158" s="12"/>
      <c r="AR158" s="221" t="s">
        <v>86</v>
      </c>
      <c r="AT158" s="222" t="s">
        <v>78</v>
      </c>
      <c r="AU158" s="222" t="s">
        <v>86</v>
      </c>
      <c r="AY158" s="221" t="s">
        <v>215</v>
      </c>
      <c r="BK158" s="223">
        <f>SUM(BK159:BK170)</f>
        <v>0</v>
      </c>
    </row>
    <row r="159" s="2" customFormat="1" ht="21.75" customHeight="1">
      <c r="A159" s="35"/>
      <c r="B159" s="36"/>
      <c r="C159" s="241" t="s">
        <v>293</v>
      </c>
      <c r="D159" s="241" t="s">
        <v>256</v>
      </c>
      <c r="E159" s="242" t="s">
        <v>1082</v>
      </c>
      <c r="F159" s="243" t="s">
        <v>1083</v>
      </c>
      <c r="G159" s="244" t="s">
        <v>287</v>
      </c>
      <c r="H159" s="245">
        <v>9.3599999999999994</v>
      </c>
      <c r="I159" s="246"/>
      <c r="J159" s="247">
        <f>ROUND(I159*H159,2)</f>
        <v>0</v>
      </c>
      <c r="K159" s="248"/>
      <c r="L159" s="41"/>
      <c r="M159" s="249" t="s">
        <v>1</v>
      </c>
      <c r="N159" s="250" t="s">
        <v>44</v>
      </c>
      <c r="O159" s="88"/>
      <c r="P159" s="237">
        <f>O159*H159</f>
        <v>0</v>
      </c>
      <c r="Q159" s="237">
        <v>2.5505399999999998</v>
      </c>
      <c r="R159" s="237">
        <f>Q159*H159</f>
        <v>23.873054399999997</v>
      </c>
      <c r="S159" s="237">
        <v>0</v>
      </c>
      <c r="T159" s="238">
        <f>S159*H159</f>
        <v>0</v>
      </c>
      <c r="U159" s="35"/>
      <c r="V159" s="35"/>
      <c r="W159" s="35"/>
      <c r="X159" s="35"/>
      <c r="Y159" s="35"/>
      <c r="Z159" s="35"/>
      <c r="AA159" s="35"/>
      <c r="AB159" s="35"/>
      <c r="AC159" s="35"/>
      <c r="AD159" s="35"/>
      <c r="AE159" s="35"/>
      <c r="AR159" s="239" t="s">
        <v>101</v>
      </c>
      <c r="AT159" s="239" t="s">
        <v>256</v>
      </c>
      <c r="AU159" s="239" t="s">
        <v>88</v>
      </c>
      <c r="AY159" s="14" t="s">
        <v>215</v>
      </c>
      <c r="BE159" s="240">
        <f>IF(N159="základní",J159,0)</f>
        <v>0</v>
      </c>
      <c r="BF159" s="240">
        <f>IF(N159="snížená",J159,0)</f>
        <v>0</v>
      </c>
      <c r="BG159" s="240">
        <f>IF(N159="zákl. přenesená",J159,0)</f>
        <v>0</v>
      </c>
      <c r="BH159" s="240">
        <f>IF(N159="sníž. přenesená",J159,0)</f>
        <v>0</v>
      </c>
      <c r="BI159" s="240">
        <f>IF(N159="nulová",J159,0)</f>
        <v>0</v>
      </c>
      <c r="BJ159" s="14" t="s">
        <v>86</v>
      </c>
      <c r="BK159" s="240">
        <f>ROUND(I159*H159,2)</f>
        <v>0</v>
      </c>
      <c r="BL159" s="14" t="s">
        <v>101</v>
      </c>
      <c r="BM159" s="239" t="s">
        <v>1510</v>
      </c>
    </row>
    <row r="160" s="2" customFormat="1" ht="33" customHeight="1">
      <c r="A160" s="35"/>
      <c r="B160" s="36"/>
      <c r="C160" s="241" t="s">
        <v>7</v>
      </c>
      <c r="D160" s="241" t="s">
        <v>256</v>
      </c>
      <c r="E160" s="242" t="s">
        <v>1085</v>
      </c>
      <c r="F160" s="243" t="s">
        <v>1511</v>
      </c>
      <c r="G160" s="244" t="s">
        <v>287</v>
      </c>
      <c r="H160" s="245">
        <v>9.3599999999999994</v>
      </c>
      <c r="I160" s="246"/>
      <c r="J160" s="247">
        <f>ROUND(I160*H160,2)</f>
        <v>0</v>
      </c>
      <c r="K160" s="248"/>
      <c r="L160" s="41"/>
      <c r="M160" s="249" t="s">
        <v>1</v>
      </c>
      <c r="N160" s="250" t="s">
        <v>44</v>
      </c>
      <c r="O160" s="88"/>
      <c r="P160" s="237">
        <f>O160*H160</f>
        <v>0</v>
      </c>
      <c r="Q160" s="237">
        <v>0.048579999999999998</v>
      </c>
      <c r="R160" s="237">
        <f>Q160*H160</f>
        <v>0.45470879999999997</v>
      </c>
      <c r="S160" s="237">
        <v>0</v>
      </c>
      <c r="T160" s="238">
        <f>S160*H160</f>
        <v>0</v>
      </c>
      <c r="U160" s="35"/>
      <c r="V160" s="35"/>
      <c r="W160" s="35"/>
      <c r="X160" s="35"/>
      <c r="Y160" s="35"/>
      <c r="Z160" s="35"/>
      <c r="AA160" s="35"/>
      <c r="AB160" s="35"/>
      <c r="AC160" s="35"/>
      <c r="AD160" s="35"/>
      <c r="AE160" s="35"/>
      <c r="AR160" s="239" t="s">
        <v>101</v>
      </c>
      <c r="AT160" s="239" t="s">
        <v>256</v>
      </c>
      <c r="AU160" s="239" t="s">
        <v>88</v>
      </c>
      <c r="AY160" s="14" t="s">
        <v>215</v>
      </c>
      <c r="BE160" s="240">
        <f>IF(N160="základní",J160,0)</f>
        <v>0</v>
      </c>
      <c r="BF160" s="240">
        <f>IF(N160="snížená",J160,0)</f>
        <v>0</v>
      </c>
      <c r="BG160" s="240">
        <f>IF(N160="zákl. přenesená",J160,0)</f>
        <v>0</v>
      </c>
      <c r="BH160" s="240">
        <f>IF(N160="sníž. přenesená",J160,0)</f>
        <v>0</v>
      </c>
      <c r="BI160" s="240">
        <f>IF(N160="nulová",J160,0)</f>
        <v>0</v>
      </c>
      <c r="BJ160" s="14" t="s">
        <v>86</v>
      </c>
      <c r="BK160" s="240">
        <f>ROUND(I160*H160,2)</f>
        <v>0</v>
      </c>
      <c r="BL160" s="14" t="s">
        <v>101</v>
      </c>
      <c r="BM160" s="239" t="s">
        <v>1512</v>
      </c>
    </row>
    <row r="161" s="2" customFormat="1" ht="16.5" customHeight="1">
      <c r="A161" s="35"/>
      <c r="B161" s="36"/>
      <c r="C161" s="241" t="s">
        <v>300</v>
      </c>
      <c r="D161" s="241" t="s">
        <v>256</v>
      </c>
      <c r="E161" s="242" t="s">
        <v>1088</v>
      </c>
      <c r="F161" s="243" t="s">
        <v>1089</v>
      </c>
      <c r="G161" s="244" t="s">
        <v>259</v>
      </c>
      <c r="H161" s="245">
        <v>14.314</v>
      </c>
      <c r="I161" s="246"/>
      <c r="J161" s="247">
        <f>ROUND(I161*H161,2)</f>
        <v>0</v>
      </c>
      <c r="K161" s="248"/>
      <c r="L161" s="41"/>
      <c r="M161" s="249" t="s">
        <v>1</v>
      </c>
      <c r="N161" s="250" t="s">
        <v>44</v>
      </c>
      <c r="O161" s="88"/>
      <c r="P161" s="237">
        <f>O161*H161</f>
        <v>0</v>
      </c>
      <c r="Q161" s="237">
        <v>0.0014400000000000001</v>
      </c>
      <c r="R161" s="237">
        <f>Q161*H161</f>
        <v>0.020612160000000001</v>
      </c>
      <c r="S161" s="237">
        <v>0</v>
      </c>
      <c r="T161" s="238">
        <f>S161*H161</f>
        <v>0</v>
      </c>
      <c r="U161" s="35"/>
      <c r="V161" s="35"/>
      <c r="W161" s="35"/>
      <c r="X161" s="35"/>
      <c r="Y161" s="35"/>
      <c r="Z161" s="35"/>
      <c r="AA161" s="35"/>
      <c r="AB161" s="35"/>
      <c r="AC161" s="35"/>
      <c r="AD161" s="35"/>
      <c r="AE161" s="35"/>
      <c r="AR161" s="239" t="s">
        <v>101</v>
      </c>
      <c r="AT161" s="239" t="s">
        <v>256</v>
      </c>
      <c r="AU161" s="239" t="s">
        <v>88</v>
      </c>
      <c r="AY161" s="14" t="s">
        <v>215</v>
      </c>
      <c r="BE161" s="240">
        <f>IF(N161="základní",J161,0)</f>
        <v>0</v>
      </c>
      <c r="BF161" s="240">
        <f>IF(N161="snížená",J161,0)</f>
        <v>0</v>
      </c>
      <c r="BG161" s="240">
        <f>IF(N161="zákl. přenesená",J161,0)</f>
        <v>0</v>
      </c>
      <c r="BH161" s="240">
        <f>IF(N161="sníž. přenesená",J161,0)</f>
        <v>0</v>
      </c>
      <c r="BI161" s="240">
        <f>IF(N161="nulová",J161,0)</f>
        <v>0</v>
      </c>
      <c r="BJ161" s="14" t="s">
        <v>86</v>
      </c>
      <c r="BK161" s="240">
        <f>ROUND(I161*H161,2)</f>
        <v>0</v>
      </c>
      <c r="BL161" s="14" t="s">
        <v>101</v>
      </c>
      <c r="BM161" s="239" t="s">
        <v>1513</v>
      </c>
    </row>
    <row r="162" s="2" customFormat="1" ht="16.5" customHeight="1">
      <c r="A162" s="35"/>
      <c r="B162" s="36"/>
      <c r="C162" s="241" t="s">
        <v>304</v>
      </c>
      <c r="D162" s="241" t="s">
        <v>256</v>
      </c>
      <c r="E162" s="242" t="s">
        <v>1091</v>
      </c>
      <c r="F162" s="243" t="s">
        <v>1092</v>
      </c>
      <c r="G162" s="244" t="s">
        <v>259</v>
      </c>
      <c r="H162" s="245">
        <v>14.314</v>
      </c>
      <c r="I162" s="246"/>
      <c r="J162" s="247">
        <f>ROUND(I162*H162,2)</f>
        <v>0</v>
      </c>
      <c r="K162" s="248"/>
      <c r="L162" s="41"/>
      <c r="M162" s="249" t="s">
        <v>1</v>
      </c>
      <c r="N162" s="250" t="s">
        <v>44</v>
      </c>
      <c r="O162" s="88"/>
      <c r="P162" s="237">
        <f>O162*H162</f>
        <v>0</v>
      </c>
      <c r="Q162" s="237">
        <v>4.0000000000000003E-05</v>
      </c>
      <c r="R162" s="237">
        <f>Q162*H162</f>
        <v>0.00057256000000000006</v>
      </c>
      <c r="S162" s="237">
        <v>0</v>
      </c>
      <c r="T162" s="238">
        <f>S162*H162</f>
        <v>0</v>
      </c>
      <c r="U162" s="35"/>
      <c r="V162" s="35"/>
      <c r="W162" s="35"/>
      <c r="X162" s="35"/>
      <c r="Y162" s="35"/>
      <c r="Z162" s="35"/>
      <c r="AA162" s="35"/>
      <c r="AB162" s="35"/>
      <c r="AC162" s="35"/>
      <c r="AD162" s="35"/>
      <c r="AE162" s="35"/>
      <c r="AR162" s="239" t="s">
        <v>101</v>
      </c>
      <c r="AT162" s="239" t="s">
        <v>256</v>
      </c>
      <c r="AU162" s="239" t="s">
        <v>88</v>
      </c>
      <c r="AY162" s="14" t="s">
        <v>215</v>
      </c>
      <c r="BE162" s="240">
        <f>IF(N162="základní",J162,0)</f>
        <v>0</v>
      </c>
      <c r="BF162" s="240">
        <f>IF(N162="snížená",J162,0)</f>
        <v>0</v>
      </c>
      <c r="BG162" s="240">
        <f>IF(N162="zákl. přenesená",J162,0)</f>
        <v>0</v>
      </c>
      <c r="BH162" s="240">
        <f>IF(N162="sníž. přenesená",J162,0)</f>
        <v>0</v>
      </c>
      <c r="BI162" s="240">
        <f>IF(N162="nulová",J162,0)</f>
        <v>0</v>
      </c>
      <c r="BJ162" s="14" t="s">
        <v>86</v>
      </c>
      <c r="BK162" s="240">
        <f>ROUND(I162*H162,2)</f>
        <v>0</v>
      </c>
      <c r="BL162" s="14" t="s">
        <v>101</v>
      </c>
      <c r="BM162" s="239" t="s">
        <v>1514</v>
      </c>
    </row>
    <row r="163" s="2" customFormat="1" ht="21.75" customHeight="1">
      <c r="A163" s="35"/>
      <c r="B163" s="36"/>
      <c r="C163" s="241" t="s">
        <v>309</v>
      </c>
      <c r="D163" s="241" t="s">
        <v>256</v>
      </c>
      <c r="E163" s="242" t="s">
        <v>1515</v>
      </c>
      <c r="F163" s="243" t="s">
        <v>1516</v>
      </c>
      <c r="G163" s="244" t="s">
        <v>249</v>
      </c>
      <c r="H163" s="245">
        <v>1.135</v>
      </c>
      <c r="I163" s="246"/>
      <c r="J163" s="247">
        <f>ROUND(I163*H163,2)</f>
        <v>0</v>
      </c>
      <c r="K163" s="248"/>
      <c r="L163" s="41"/>
      <c r="M163" s="249" t="s">
        <v>1</v>
      </c>
      <c r="N163" s="250" t="s">
        <v>44</v>
      </c>
      <c r="O163" s="88"/>
      <c r="P163" s="237">
        <f>O163*H163</f>
        <v>0</v>
      </c>
      <c r="Q163" s="237">
        <v>1.0383</v>
      </c>
      <c r="R163" s="237">
        <f>Q163*H163</f>
        <v>1.1784705</v>
      </c>
      <c r="S163" s="237">
        <v>0</v>
      </c>
      <c r="T163" s="238">
        <f>S163*H163</f>
        <v>0</v>
      </c>
      <c r="U163" s="35"/>
      <c r="V163" s="35"/>
      <c r="W163" s="35"/>
      <c r="X163" s="35"/>
      <c r="Y163" s="35"/>
      <c r="Z163" s="35"/>
      <c r="AA163" s="35"/>
      <c r="AB163" s="35"/>
      <c r="AC163" s="35"/>
      <c r="AD163" s="35"/>
      <c r="AE163" s="35"/>
      <c r="AR163" s="239" t="s">
        <v>101</v>
      </c>
      <c r="AT163" s="239" t="s">
        <v>256</v>
      </c>
      <c r="AU163" s="239" t="s">
        <v>88</v>
      </c>
      <c r="AY163" s="14" t="s">
        <v>215</v>
      </c>
      <c r="BE163" s="240">
        <f>IF(N163="základní",J163,0)</f>
        <v>0</v>
      </c>
      <c r="BF163" s="240">
        <f>IF(N163="snížená",J163,0)</f>
        <v>0</v>
      </c>
      <c r="BG163" s="240">
        <f>IF(N163="zákl. přenesená",J163,0)</f>
        <v>0</v>
      </c>
      <c r="BH163" s="240">
        <f>IF(N163="sníž. přenesená",J163,0)</f>
        <v>0</v>
      </c>
      <c r="BI163" s="240">
        <f>IF(N163="nulová",J163,0)</f>
        <v>0</v>
      </c>
      <c r="BJ163" s="14" t="s">
        <v>86</v>
      </c>
      <c r="BK163" s="240">
        <f>ROUND(I163*H163,2)</f>
        <v>0</v>
      </c>
      <c r="BL163" s="14" t="s">
        <v>101</v>
      </c>
      <c r="BM163" s="239" t="s">
        <v>1517</v>
      </c>
    </row>
    <row r="164" s="2" customFormat="1" ht="24.15" customHeight="1">
      <c r="A164" s="35"/>
      <c r="B164" s="36"/>
      <c r="C164" s="241" t="s">
        <v>313</v>
      </c>
      <c r="D164" s="241" t="s">
        <v>256</v>
      </c>
      <c r="E164" s="242" t="s">
        <v>670</v>
      </c>
      <c r="F164" s="243" t="s">
        <v>671</v>
      </c>
      <c r="G164" s="244" t="s">
        <v>287</v>
      </c>
      <c r="H164" s="245">
        <v>0.64800000000000002</v>
      </c>
      <c r="I164" s="246"/>
      <c r="J164" s="247">
        <f>ROUND(I164*H164,2)</f>
        <v>0</v>
      </c>
      <c r="K164" s="248"/>
      <c r="L164" s="41"/>
      <c r="M164" s="249" t="s">
        <v>1</v>
      </c>
      <c r="N164" s="250" t="s">
        <v>44</v>
      </c>
      <c r="O164" s="88"/>
      <c r="P164" s="237">
        <f>O164*H164</f>
        <v>0</v>
      </c>
      <c r="Q164" s="237">
        <v>2.5505399999999998</v>
      </c>
      <c r="R164" s="237">
        <f>Q164*H164</f>
        <v>1.65274992</v>
      </c>
      <c r="S164" s="237">
        <v>0</v>
      </c>
      <c r="T164" s="238">
        <f>S164*H164</f>
        <v>0</v>
      </c>
      <c r="U164" s="35"/>
      <c r="V164" s="35"/>
      <c r="W164" s="35"/>
      <c r="X164" s="35"/>
      <c r="Y164" s="35"/>
      <c r="Z164" s="35"/>
      <c r="AA164" s="35"/>
      <c r="AB164" s="35"/>
      <c r="AC164" s="35"/>
      <c r="AD164" s="35"/>
      <c r="AE164" s="35"/>
      <c r="AR164" s="239" t="s">
        <v>101</v>
      </c>
      <c r="AT164" s="239" t="s">
        <v>256</v>
      </c>
      <c r="AU164" s="239" t="s">
        <v>88</v>
      </c>
      <c r="AY164" s="14" t="s">
        <v>215</v>
      </c>
      <c r="BE164" s="240">
        <f>IF(N164="základní",J164,0)</f>
        <v>0</v>
      </c>
      <c r="BF164" s="240">
        <f>IF(N164="snížená",J164,0)</f>
        <v>0</v>
      </c>
      <c r="BG164" s="240">
        <f>IF(N164="zákl. přenesená",J164,0)</f>
        <v>0</v>
      </c>
      <c r="BH164" s="240">
        <f>IF(N164="sníž. přenesená",J164,0)</f>
        <v>0</v>
      </c>
      <c r="BI164" s="240">
        <f>IF(N164="nulová",J164,0)</f>
        <v>0</v>
      </c>
      <c r="BJ164" s="14" t="s">
        <v>86</v>
      </c>
      <c r="BK164" s="240">
        <f>ROUND(I164*H164,2)</f>
        <v>0</v>
      </c>
      <c r="BL164" s="14" t="s">
        <v>101</v>
      </c>
      <c r="BM164" s="239" t="s">
        <v>1518</v>
      </c>
    </row>
    <row r="165" s="2" customFormat="1" ht="24.15" customHeight="1">
      <c r="A165" s="35"/>
      <c r="B165" s="36"/>
      <c r="C165" s="241" t="s">
        <v>317</v>
      </c>
      <c r="D165" s="241" t="s">
        <v>256</v>
      </c>
      <c r="E165" s="242" t="s">
        <v>1098</v>
      </c>
      <c r="F165" s="243" t="s">
        <v>1099</v>
      </c>
      <c r="G165" s="244" t="s">
        <v>287</v>
      </c>
      <c r="H165" s="245">
        <v>0.64800000000000002</v>
      </c>
      <c r="I165" s="246"/>
      <c r="J165" s="247">
        <f>ROUND(I165*H165,2)</f>
        <v>0</v>
      </c>
      <c r="K165" s="248"/>
      <c r="L165" s="41"/>
      <c r="M165" s="249" t="s">
        <v>1</v>
      </c>
      <c r="N165" s="250" t="s">
        <v>44</v>
      </c>
      <c r="O165" s="88"/>
      <c r="P165" s="237">
        <f>O165*H165</f>
        <v>0</v>
      </c>
      <c r="Q165" s="237">
        <v>0.048579999999999998</v>
      </c>
      <c r="R165" s="237">
        <f>Q165*H165</f>
        <v>0.031479840000000002</v>
      </c>
      <c r="S165" s="237">
        <v>0</v>
      </c>
      <c r="T165" s="238">
        <f>S165*H165</f>
        <v>0</v>
      </c>
      <c r="U165" s="35"/>
      <c r="V165" s="35"/>
      <c r="W165" s="35"/>
      <c r="X165" s="35"/>
      <c r="Y165" s="35"/>
      <c r="Z165" s="35"/>
      <c r="AA165" s="35"/>
      <c r="AB165" s="35"/>
      <c r="AC165" s="35"/>
      <c r="AD165" s="35"/>
      <c r="AE165" s="35"/>
      <c r="AR165" s="239" t="s">
        <v>101</v>
      </c>
      <c r="AT165" s="239" t="s">
        <v>256</v>
      </c>
      <c r="AU165" s="239" t="s">
        <v>88</v>
      </c>
      <c r="AY165" s="14" t="s">
        <v>215</v>
      </c>
      <c r="BE165" s="240">
        <f>IF(N165="základní",J165,0)</f>
        <v>0</v>
      </c>
      <c r="BF165" s="240">
        <f>IF(N165="snížená",J165,0)</f>
        <v>0</v>
      </c>
      <c r="BG165" s="240">
        <f>IF(N165="zákl. přenesená",J165,0)</f>
        <v>0</v>
      </c>
      <c r="BH165" s="240">
        <f>IF(N165="sníž. přenesená",J165,0)</f>
        <v>0</v>
      </c>
      <c r="BI165" s="240">
        <f>IF(N165="nulová",J165,0)</f>
        <v>0</v>
      </c>
      <c r="BJ165" s="14" t="s">
        <v>86</v>
      </c>
      <c r="BK165" s="240">
        <f>ROUND(I165*H165,2)</f>
        <v>0</v>
      </c>
      <c r="BL165" s="14" t="s">
        <v>101</v>
      </c>
      <c r="BM165" s="239" t="s">
        <v>1519</v>
      </c>
    </row>
    <row r="166" s="2" customFormat="1" ht="24.15" customHeight="1">
      <c r="A166" s="35"/>
      <c r="B166" s="36"/>
      <c r="C166" s="241" t="s">
        <v>321</v>
      </c>
      <c r="D166" s="241" t="s">
        <v>256</v>
      </c>
      <c r="E166" s="242" t="s">
        <v>1286</v>
      </c>
      <c r="F166" s="243" t="s">
        <v>1287</v>
      </c>
      <c r="G166" s="244" t="s">
        <v>287</v>
      </c>
      <c r="H166" s="245">
        <v>8.6400000000000006</v>
      </c>
      <c r="I166" s="246"/>
      <c r="J166" s="247">
        <f>ROUND(I166*H166,2)</f>
        <v>0</v>
      </c>
      <c r="K166" s="248"/>
      <c r="L166" s="41"/>
      <c r="M166" s="249" t="s">
        <v>1</v>
      </c>
      <c r="N166" s="250" t="s">
        <v>44</v>
      </c>
      <c r="O166" s="88"/>
      <c r="P166" s="237">
        <f>O166*H166</f>
        <v>0</v>
      </c>
      <c r="Q166" s="237">
        <v>2.5505399999999998</v>
      </c>
      <c r="R166" s="237">
        <f>Q166*H166</f>
        <v>22.036665599999999</v>
      </c>
      <c r="S166" s="237">
        <v>0</v>
      </c>
      <c r="T166" s="238">
        <f>S166*H166</f>
        <v>0</v>
      </c>
      <c r="U166" s="35"/>
      <c r="V166" s="35"/>
      <c r="W166" s="35"/>
      <c r="X166" s="35"/>
      <c r="Y166" s="35"/>
      <c r="Z166" s="35"/>
      <c r="AA166" s="35"/>
      <c r="AB166" s="35"/>
      <c r="AC166" s="35"/>
      <c r="AD166" s="35"/>
      <c r="AE166" s="35"/>
      <c r="AR166" s="239" t="s">
        <v>101</v>
      </c>
      <c r="AT166" s="239" t="s">
        <v>256</v>
      </c>
      <c r="AU166" s="239" t="s">
        <v>88</v>
      </c>
      <c r="AY166" s="14" t="s">
        <v>215</v>
      </c>
      <c r="BE166" s="240">
        <f>IF(N166="základní",J166,0)</f>
        <v>0</v>
      </c>
      <c r="BF166" s="240">
        <f>IF(N166="snížená",J166,0)</f>
        <v>0</v>
      </c>
      <c r="BG166" s="240">
        <f>IF(N166="zákl. přenesená",J166,0)</f>
        <v>0</v>
      </c>
      <c r="BH166" s="240">
        <f>IF(N166="sníž. přenesená",J166,0)</f>
        <v>0</v>
      </c>
      <c r="BI166" s="240">
        <f>IF(N166="nulová",J166,0)</f>
        <v>0</v>
      </c>
      <c r="BJ166" s="14" t="s">
        <v>86</v>
      </c>
      <c r="BK166" s="240">
        <f>ROUND(I166*H166,2)</f>
        <v>0</v>
      </c>
      <c r="BL166" s="14" t="s">
        <v>101</v>
      </c>
      <c r="BM166" s="239" t="s">
        <v>1520</v>
      </c>
    </row>
    <row r="167" s="2" customFormat="1" ht="37.8" customHeight="1">
      <c r="A167" s="35"/>
      <c r="B167" s="36"/>
      <c r="C167" s="241" t="s">
        <v>1454</v>
      </c>
      <c r="D167" s="241" t="s">
        <v>256</v>
      </c>
      <c r="E167" s="242" t="s">
        <v>1290</v>
      </c>
      <c r="F167" s="243" t="s">
        <v>1291</v>
      </c>
      <c r="G167" s="244" t="s">
        <v>287</v>
      </c>
      <c r="H167" s="245">
        <v>8.6400000000000006</v>
      </c>
      <c r="I167" s="246"/>
      <c r="J167" s="247">
        <f>ROUND(I167*H167,2)</f>
        <v>0</v>
      </c>
      <c r="K167" s="248"/>
      <c r="L167" s="41"/>
      <c r="M167" s="249" t="s">
        <v>1</v>
      </c>
      <c r="N167" s="250" t="s">
        <v>44</v>
      </c>
      <c r="O167" s="88"/>
      <c r="P167" s="237">
        <f>O167*H167</f>
        <v>0</v>
      </c>
      <c r="Q167" s="237">
        <v>0</v>
      </c>
      <c r="R167" s="237">
        <f>Q167*H167</f>
        <v>0</v>
      </c>
      <c r="S167" s="237">
        <v>0</v>
      </c>
      <c r="T167" s="238">
        <f>S167*H167</f>
        <v>0</v>
      </c>
      <c r="U167" s="35"/>
      <c r="V167" s="35"/>
      <c r="W167" s="35"/>
      <c r="X167" s="35"/>
      <c r="Y167" s="35"/>
      <c r="Z167" s="35"/>
      <c r="AA167" s="35"/>
      <c r="AB167" s="35"/>
      <c r="AC167" s="35"/>
      <c r="AD167" s="35"/>
      <c r="AE167" s="35"/>
      <c r="AR167" s="239" t="s">
        <v>101</v>
      </c>
      <c r="AT167" s="239" t="s">
        <v>256</v>
      </c>
      <c r="AU167" s="239" t="s">
        <v>88</v>
      </c>
      <c r="AY167" s="14" t="s">
        <v>215</v>
      </c>
      <c r="BE167" s="240">
        <f>IF(N167="základní",J167,0)</f>
        <v>0</v>
      </c>
      <c r="BF167" s="240">
        <f>IF(N167="snížená",J167,0)</f>
        <v>0</v>
      </c>
      <c r="BG167" s="240">
        <f>IF(N167="zákl. přenesená",J167,0)</f>
        <v>0</v>
      </c>
      <c r="BH167" s="240">
        <f>IF(N167="sníž. přenesená",J167,0)</f>
        <v>0</v>
      </c>
      <c r="BI167" s="240">
        <f>IF(N167="nulová",J167,0)</f>
        <v>0</v>
      </c>
      <c r="BJ167" s="14" t="s">
        <v>86</v>
      </c>
      <c r="BK167" s="240">
        <f>ROUND(I167*H167,2)</f>
        <v>0</v>
      </c>
      <c r="BL167" s="14" t="s">
        <v>101</v>
      </c>
      <c r="BM167" s="239" t="s">
        <v>1521</v>
      </c>
    </row>
    <row r="168" s="2" customFormat="1" ht="16.5" customHeight="1">
      <c r="A168" s="35"/>
      <c r="B168" s="36"/>
      <c r="C168" s="241" t="s">
        <v>325</v>
      </c>
      <c r="D168" s="241" t="s">
        <v>256</v>
      </c>
      <c r="E168" s="242" t="s">
        <v>1101</v>
      </c>
      <c r="F168" s="243" t="s">
        <v>1102</v>
      </c>
      <c r="G168" s="244" t="s">
        <v>259</v>
      </c>
      <c r="H168" s="245">
        <v>20.239999999999998</v>
      </c>
      <c r="I168" s="246"/>
      <c r="J168" s="247">
        <f>ROUND(I168*H168,2)</f>
        <v>0</v>
      </c>
      <c r="K168" s="248"/>
      <c r="L168" s="41"/>
      <c r="M168" s="249" t="s">
        <v>1</v>
      </c>
      <c r="N168" s="250" t="s">
        <v>44</v>
      </c>
      <c r="O168" s="88"/>
      <c r="P168" s="237">
        <f>O168*H168</f>
        <v>0</v>
      </c>
      <c r="Q168" s="237">
        <v>0.0014400000000000001</v>
      </c>
      <c r="R168" s="237">
        <f>Q168*H168</f>
        <v>0.029145600000000001</v>
      </c>
      <c r="S168" s="237">
        <v>0</v>
      </c>
      <c r="T168" s="238">
        <f>S168*H168</f>
        <v>0</v>
      </c>
      <c r="U168" s="35"/>
      <c r="V168" s="35"/>
      <c r="W168" s="35"/>
      <c r="X168" s="35"/>
      <c r="Y168" s="35"/>
      <c r="Z168" s="35"/>
      <c r="AA168" s="35"/>
      <c r="AB168" s="35"/>
      <c r="AC168" s="35"/>
      <c r="AD168" s="35"/>
      <c r="AE168" s="35"/>
      <c r="AR168" s="239" t="s">
        <v>101</v>
      </c>
      <c r="AT168" s="239" t="s">
        <v>256</v>
      </c>
      <c r="AU168" s="239" t="s">
        <v>88</v>
      </c>
      <c r="AY168" s="14" t="s">
        <v>215</v>
      </c>
      <c r="BE168" s="240">
        <f>IF(N168="základní",J168,0)</f>
        <v>0</v>
      </c>
      <c r="BF168" s="240">
        <f>IF(N168="snížená",J168,0)</f>
        <v>0</v>
      </c>
      <c r="BG168" s="240">
        <f>IF(N168="zákl. přenesená",J168,0)</f>
        <v>0</v>
      </c>
      <c r="BH168" s="240">
        <f>IF(N168="sníž. přenesená",J168,0)</f>
        <v>0</v>
      </c>
      <c r="BI168" s="240">
        <f>IF(N168="nulová",J168,0)</f>
        <v>0</v>
      </c>
      <c r="BJ168" s="14" t="s">
        <v>86</v>
      </c>
      <c r="BK168" s="240">
        <f>ROUND(I168*H168,2)</f>
        <v>0</v>
      </c>
      <c r="BL168" s="14" t="s">
        <v>101</v>
      </c>
      <c r="BM168" s="239" t="s">
        <v>1522</v>
      </c>
    </row>
    <row r="169" s="2" customFormat="1" ht="16.5" customHeight="1">
      <c r="A169" s="35"/>
      <c r="B169" s="36"/>
      <c r="C169" s="241" t="s">
        <v>329</v>
      </c>
      <c r="D169" s="241" t="s">
        <v>256</v>
      </c>
      <c r="E169" s="242" t="s">
        <v>1104</v>
      </c>
      <c r="F169" s="243" t="s">
        <v>1105</v>
      </c>
      <c r="G169" s="244" t="s">
        <v>259</v>
      </c>
      <c r="H169" s="245">
        <v>20.239999999999998</v>
      </c>
      <c r="I169" s="246"/>
      <c r="J169" s="247">
        <f>ROUND(I169*H169,2)</f>
        <v>0</v>
      </c>
      <c r="K169" s="248"/>
      <c r="L169" s="41"/>
      <c r="M169" s="249" t="s">
        <v>1</v>
      </c>
      <c r="N169" s="250" t="s">
        <v>44</v>
      </c>
      <c r="O169" s="88"/>
      <c r="P169" s="237">
        <f>O169*H169</f>
        <v>0</v>
      </c>
      <c r="Q169" s="237">
        <v>4.0000000000000003E-05</v>
      </c>
      <c r="R169" s="237">
        <f>Q169*H169</f>
        <v>0.00080960000000000005</v>
      </c>
      <c r="S169" s="237">
        <v>0</v>
      </c>
      <c r="T169" s="238">
        <f>S169*H169</f>
        <v>0</v>
      </c>
      <c r="U169" s="35"/>
      <c r="V169" s="35"/>
      <c r="W169" s="35"/>
      <c r="X169" s="35"/>
      <c r="Y169" s="35"/>
      <c r="Z169" s="35"/>
      <c r="AA169" s="35"/>
      <c r="AB169" s="35"/>
      <c r="AC169" s="35"/>
      <c r="AD169" s="35"/>
      <c r="AE169" s="35"/>
      <c r="AR169" s="239" t="s">
        <v>101</v>
      </c>
      <c r="AT169" s="239" t="s">
        <v>256</v>
      </c>
      <c r="AU169" s="239" t="s">
        <v>88</v>
      </c>
      <c r="AY169" s="14" t="s">
        <v>215</v>
      </c>
      <c r="BE169" s="240">
        <f>IF(N169="základní",J169,0)</f>
        <v>0</v>
      </c>
      <c r="BF169" s="240">
        <f>IF(N169="snížená",J169,0)</f>
        <v>0</v>
      </c>
      <c r="BG169" s="240">
        <f>IF(N169="zákl. přenesená",J169,0)</f>
        <v>0</v>
      </c>
      <c r="BH169" s="240">
        <f>IF(N169="sníž. přenesená",J169,0)</f>
        <v>0</v>
      </c>
      <c r="BI169" s="240">
        <f>IF(N169="nulová",J169,0)</f>
        <v>0</v>
      </c>
      <c r="BJ169" s="14" t="s">
        <v>86</v>
      </c>
      <c r="BK169" s="240">
        <f>ROUND(I169*H169,2)</f>
        <v>0</v>
      </c>
      <c r="BL169" s="14" t="s">
        <v>101</v>
      </c>
      <c r="BM169" s="239" t="s">
        <v>1523</v>
      </c>
    </row>
    <row r="170" s="2" customFormat="1" ht="24.15" customHeight="1">
      <c r="A170" s="35"/>
      <c r="B170" s="36"/>
      <c r="C170" s="241" t="s">
        <v>333</v>
      </c>
      <c r="D170" s="241" t="s">
        <v>256</v>
      </c>
      <c r="E170" s="242" t="s">
        <v>1107</v>
      </c>
      <c r="F170" s="243" t="s">
        <v>1108</v>
      </c>
      <c r="G170" s="244" t="s">
        <v>249</v>
      </c>
      <c r="H170" s="245">
        <v>0.58599999999999997</v>
      </c>
      <c r="I170" s="246"/>
      <c r="J170" s="247">
        <f>ROUND(I170*H170,2)</f>
        <v>0</v>
      </c>
      <c r="K170" s="248"/>
      <c r="L170" s="41"/>
      <c r="M170" s="249" t="s">
        <v>1</v>
      </c>
      <c r="N170" s="250" t="s">
        <v>44</v>
      </c>
      <c r="O170" s="88"/>
      <c r="P170" s="237">
        <f>O170*H170</f>
        <v>0</v>
      </c>
      <c r="Q170" s="237">
        <v>1.0383</v>
      </c>
      <c r="R170" s="237">
        <f>Q170*H170</f>
        <v>0.60844379999999998</v>
      </c>
      <c r="S170" s="237">
        <v>0</v>
      </c>
      <c r="T170" s="238">
        <f>S170*H170</f>
        <v>0</v>
      </c>
      <c r="U170" s="35"/>
      <c r="V170" s="35"/>
      <c r="W170" s="35"/>
      <c r="X170" s="35"/>
      <c r="Y170" s="35"/>
      <c r="Z170" s="35"/>
      <c r="AA170" s="35"/>
      <c r="AB170" s="35"/>
      <c r="AC170" s="35"/>
      <c r="AD170" s="35"/>
      <c r="AE170" s="35"/>
      <c r="AR170" s="239" t="s">
        <v>101</v>
      </c>
      <c r="AT170" s="239" t="s">
        <v>256</v>
      </c>
      <c r="AU170" s="239" t="s">
        <v>88</v>
      </c>
      <c r="AY170" s="14" t="s">
        <v>215</v>
      </c>
      <c r="BE170" s="240">
        <f>IF(N170="základní",J170,0)</f>
        <v>0</v>
      </c>
      <c r="BF170" s="240">
        <f>IF(N170="snížená",J170,0)</f>
        <v>0</v>
      </c>
      <c r="BG170" s="240">
        <f>IF(N170="zákl. přenesená",J170,0)</f>
        <v>0</v>
      </c>
      <c r="BH170" s="240">
        <f>IF(N170="sníž. přenesená",J170,0)</f>
        <v>0</v>
      </c>
      <c r="BI170" s="240">
        <f>IF(N170="nulová",J170,0)</f>
        <v>0</v>
      </c>
      <c r="BJ170" s="14" t="s">
        <v>86</v>
      </c>
      <c r="BK170" s="240">
        <f>ROUND(I170*H170,2)</f>
        <v>0</v>
      </c>
      <c r="BL170" s="14" t="s">
        <v>101</v>
      </c>
      <c r="BM170" s="239" t="s">
        <v>1524</v>
      </c>
    </row>
    <row r="171" s="12" customFormat="1" ht="22.8" customHeight="1">
      <c r="A171" s="12"/>
      <c r="B171" s="210"/>
      <c r="C171" s="211"/>
      <c r="D171" s="212" t="s">
        <v>78</v>
      </c>
      <c r="E171" s="224" t="s">
        <v>96</v>
      </c>
      <c r="F171" s="224" t="s">
        <v>1296</v>
      </c>
      <c r="G171" s="211"/>
      <c r="H171" s="211"/>
      <c r="I171" s="214"/>
      <c r="J171" s="225">
        <f>BK171</f>
        <v>0</v>
      </c>
      <c r="K171" s="211"/>
      <c r="L171" s="216"/>
      <c r="M171" s="217"/>
      <c r="N171" s="218"/>
      <c r="O171" s="218"/>
      <c r="P171" s="219">
        <f>SUM(P172:P181)</f>
        <v>0</v>
      </c>
      <c r="Q171" s="218"/>
      <c r="R171" s="219">
        <f>SUM(R172:R181)</f>
        <v>21.191447439999997</v>
      </c>
      <c r="S171" s="218"/>
      <c r="T171" s="220">
        <f>SUM(T172:T181)</f>
        <v>0</v>
      </c>
      <c r="U171" s="12"/>
      <c r="V171" s="12"/>
      <c r="W171" s="12"/>
      <c r="X171" s="12"/>
      <c r="Y171" s="12"/>
      <c r="Z171" s="12"/>
      <c r="AA171" s="12"/>
      <c r="AB171" s="12"/>
      <c r="AC171" s="12"/>
      <c r="AD171" s="12"/>
      <c r="AE171" s="12"/>
      <c r="AR171" s="221" t="s">
        <v>86</v>
      </c>
      <c r="AT171" s="222" t="s">
        <v>78</v>
      </c>
      <c r="AU171" s="222" t="s">
        <v>86</v>
      </c>
      <c r="AY171" s="221" t="s">
        <v>215</v>
      </c>
      <c r="BK171" s="223">
        <f>SUM(BK172:BK181)</f>
        <v>0</v>
      </c>
    </row>
    <row r="172" s="2" customFormat="1" ht="16.5" customHeight="1">
      <c r="A172" s="35"/>
      <c r="B172" s="36"/>
      <c r="C172" s="241" t="s">
        <v>338</v>
      </c>
      <c r="D172" s="241" t="s">
        <v>256</v>
      </c>
      <c r="E172" s="242" t="s">
        <v>1297</v>
      </c>
      <c r="F172" s="243" t="s">
        <v>1298</v>
      </c>
      <c r="G172" s="244" t="s">
        <v>287</v>
      </c>
      <c r="H172" s="245">
        <v>0.48999999999999999</v>
      </c>
      <c r="I172" s="246"/>
      <c r="J172" s="247">
        <f>ROUND(I172*H172,2)</f>
        <v>0</v>
      </c>
      <c r="K172" s="248"/>
      <c r="L172" s="41"/>
      <c r="M172" s="249" t="s">
        <v>1</v>
      </c>
      <c r="N172" s="250" t="s">
        <v>44</v>
      </c>
      <c r="O172" s="88"/>
      <c r="P172" s="237">
        <f>O172*H172</f>
        <v>0</v>
      </c>
      <c r="Q172" s="237">
        <v>2.5021499999999999</v>
      </c>
      <c r="R172" s="237">
        <f>Q172*H172</f>
        <v>1.2260534999999999</v>
      </c>
      <c r="S172" s="237">
        <v>0</v>
      </c>
      <c r="T172" s="238">
        <f>S172*H172</f>
        <v>0</v>
      </c>
      <c r="U172" s="35"/>
      <c r="V172" s="35"/>
      <c r="W172" s="35"/>
      <c r="X172" s="35"/>
      <c r="Y172" s="35"/>
      <c r="Z172" s="35"/>
      <c r="AA172" s="35"/>
      <c r="AB172" s="35"/>
      <c r="AC172" s="35"/>
      <c r="AD172" s="35"/>
      <c r="AE172" s="35"/>
      <c r="AR172" s="239" t="s">
        <v>101</v>
      </c>
      <c r="AT172" s="239" t="s">
        <v>256</v>
      </c>
      <c r="AU172" s="239" t="s">
        <v>88</v>
      </c>
      <c r="AY172" s="14" t="s">
        <v>215</v>
      </c>
      <c r="BE172" s="240">
        <f>IF(N172="základní",J172,0)</f>
        <v>0</v>
      </c>
      <c r="BF172" s="240">
        <f>IF(N172="snížená",J172,0)</f>
        <v>0</v>
      </c>
      <c r="BG172" s="240">
        <f>IF(N172="zákl. přenesená",J172,0)</f>
        <v>0</v>
      </c>
      <c r="BH172" s="240">
        <f>IF(N172="sníž. přenesená",J172,0)</f>
        <v>0</v>
      </c>
      <c r="BI172" s="240">
        <f>IF(N172="nulová",J172,0)</f>
        <v>0</v>
      </c>
      <c r="BJ172" s="14" t="s">
        <v>86</v>
      </c>
      <c r="BK172" s="240">
        <f>ROUND(I172*H172,2)</f>
        <v>0</v>
      </c>
      <c r="BL172" s="14" t="s">
        <v>101</v>
      </c>
      <c r="BM172" s="239" t="s">
        <v>1525</v>
      </c>
    </row>
    <row r="173" s="2" customFormat="1" ht="24.15" customHeight="1">
      <c r="A173" s="35"/>
      <c r="B173" s="36"/>
      <c r="C173" s="241" t="s">
        <v>1396</v>
      </c>
      <c r="D173" s="241" t="s">
        <v>256</v>
      </c>
      <c r="E173" s="242" t="s">
        <v>1301</v>
      </c>
      <c r="F173" s="243" t="s">
        <v>1302</v>
      </c>
      <c r="G173" s="244" t="s">
        <v>287</v>
      </c>
      <c r="H173" s="245">
        <v>0.48999999999999999</v>
      </c>
      <c r="I173" s="246"/>
      <c r="J173" s="247">
        <f>ROUND(I173*H173,2)</f>
        <v>0</v>
      </c>
      <c r="K173" s="248"/>
      <c r="L173" s="41"/>
      <c r="M173" s="249" t="s">
        <v>1</v>
      </c>
      <c r="N173" s="250" t="s">
        <v>44</v>
      </c>
      <c r="O173" s="88"/>
      <c r="P173" s="237">
        <f>O173*H173</f>
        <v>0</v>
      </c>
      <c r="Q173" s="237">
        <v>0.048579999999999998</v>
      </c>
      <c r="R173" s="237">
        <f>Q173*H173</f>
        <v>0.023804199999999998</v>
      </c>
      <c r="S173" s="237">
        <v>0</v>
      </c>
      <c r="T173" s="238">
        <f>S173*H173</f>
        <v>0</v>
      </c>
      <c r="U173" s="35"/>
      <c r="V173" s="35"/>
      <c r="W173" s="35"/>
      <c r="X173" s="35"/>
      <c r="Y173" s="35"/>
      <c r="Z173" s="35"/>
      <c r="AA173" s="35"/>
      <c r="AB173" s="35"/>
      <c r="AC173" s="35"/>
      <c r="AD173" s="35"/>
      <c r="AE173" s="35"/>
      <c r="AR173" s="239" t="s">
        <v>101</v>
      </c>
      <c r="AT173" s="239" t="s">
        <v>256</v>
      </c>
      <c r="AU173" s="239" t="s">
        <v>88</v>
      </c>
      <c r="AY173" s="14" t="s">
        <v>215</v>
      </c>
      <c r="BE173" s="240">
        <f>IF(N173="základní",J173,0)</f>
        <v>0</v>
      </c>
      <c r="BF173" s="240">
        <f>IF(N173="snížená",J173,0)</f>
        <v>0</v>
      </c>
      <c r="BG173" s="240">
        <f>IF(N173="zákl. přenesená",J173,0)</f>
        <v>0</v>
      </c>
      <c r="BH173" s="240">
        <f>IF(N173="sníž. přenesená",J173,0)</f>
        <v>0</v>
      </c>
      <c r="BI173" s="240">
        <f>IF(N173="nulová",J173,0)</f>
        <v>0</v>
      </c>
      <c r="BJ173" s="14" t="s">
        <v>86</v>
      </c>
      <c r="BK173" s="240">
        <f>ROUND(I173*H173,2)</f>
        <v>0</v>
      </c>
      <c r="BL173" s="14" t="s">
        <v>101</v>
      </c>
      <c r="BM173" s="239" t="s">
        <v>1526</v>
      </c>
    </row>
    <row r="174" s="2" customFormat="1" ht="16.5" customHeight="1">
      <c r="A174" s="35"/>
      <c r="B174" s="36"/>
      <c r="C174" s="241" t="s">
        <v>342</v>
      </c>
      <c r="D174" s="241" t="s">
        <v>256</v>
      </c>
      <c r="E174" s="242" t="s">
        <v>1304</v>
      </c>
      <c r="F174" s="243" t="s">
        <v>1305</v>
      </c>
      <c r="G174" s="244" t="s">
        <v>259</v>
      </c>
      <c r="H174" s="245">
        <v>2.98</v>
      </c>
      <c r="I174" s="246"/>
      <c r="J174" s="247">
        <f>ROUND(I174*H174,2)</f>
        <v>0</v>
      </c>
      <c r="K174" s="248"/>
      <c r="L174" s="41"/>
      <c r="M174" s="249" t="s">
        <v>1</v>
      </c>
      <c r="N174" s="250" t="s">
        <v>44</v>
      </c>
      <c r="O174" s="88"/>
      <c r="P174" s="237">
        <f>O174*H174</f>
        <v>0</v>
      </c>
      <c r="Q174" s="237">
        <v>0.041739999999999999</v>
      </c>
      <c r="R174" s="237">
        <f>Q174*H174</f>
        <v>0.1243852</v>
      </c>
      <c r="S174" s="237">
        <v>0</v>
      </c>
      <c r="T174" s="238">
        <f>S174*H174</f>
        <v>0</v>
      </c>
      <c r="U174" s="35"/>
      <c r="V174" s="35"/>
      <c r="W174" s="35"/>
      <c r="X174" s="35"/>
      <c r="Y174" s="35"/>
      <c r="Z174" s="35"/>
      <c r="AA174" s="35"/>
      <c r="AB174" s="35"/>
      <c r="AC174" s="35"/>
      <c r="AD174" s="35"/>
      <c r="AE174" s="35"/>
      <c r="AR174" s="239" t="s">
        <v>101</v>
      </c>
      <c r="AT174" s="239" t="s">
        <v>256</v>
      </c>
      <c r="AU174" s="239" t="s">
        <v>88</v>
      </c>
      <c r="AY174" s="14" t="s">
        <v>215</v>
      </c>
      <c r="BE174" s="240">
        <f>IF(N174="základní",J174,0)</f>
        <v>0</v>
      </c>
      <c r="BF174" s="240">
        <f>IF(N174="snížená",J174,0)</f>
        <v>0</v>
      </c>
      <c r="BG174" s="240">
        <f>IF(N174="zákl. přenesená",J174,0)</f>
        <v>0</v>
      </c>
      <c r="BH174" s="240">
        <f>IF(N174="sníž. přenesená",J174,0)</f>
        <v>0</v>
      </c>
      <c r="BI174" s="240">
        <f>IF(N174="nulová",J174,0)</f>
        <v>0</v>
      </c>
      <c r="BJ174" s="14" t="s">
        <v>86</v>
      </c>
      <c r="BK174" s="240">
        <f>ROUND(I174*H174,2)</f>
        <v>0</v>
      </c>
      <c r="BL174" s="14" t="s">
        <v>101</v>
      </c>
      <c r="BM174" s="239" t="s">
        <v>1527</v>
      </c>
    </row>
    <row r="175" s="2" customFormat="1" ht="16.5" customHeight="1">
      <c r="A175" s="35"/>
      <c r="B175" s="36"/>
      <c r="C175" s="241" t="s">
        <v>346</v>
      </c>
      <c r="D175" s="241" t="s">
        <v>256</v>
      </c>
      <c r="E175" s="242" t="s">
        <v>1307</v>
      </c>
      <c r="F175" s="243" t="s">
        <v>1308</v>
      </c>
      <c r="G175" s="244" t="s">
        <v>259</v>
      </c>
      <c r="H175" s="245">
        <v>2.98</v>
      </c>
      <c r="I175" s="246"/>
      <c r="J175" s="247">
        <f>ROUND(I175*H175,2)</f>
        <v>0</v>
      </c>
      <c r="K175" s="248"/>
      <c r="L175" s="41"/>
      <c r="M175" s="249" t="s">
        <v>1</v>
      </c>
      <c r="N175" s="250" t="s">
        <v>44</v>
      </c>
      <c r="O175" s="88"/>
      <c r="P175" s="237">
        <f>O175*H175</f>
        <v>0</v>
      </c>
      <c r="Q175" s="237">
        <v>2.0000000000000002E-05</v>
      </c>
      <c r="R175" s="237">
        <f>Q175*H175</f>
        <v>5.9600000000000005E-05</v>
      </c>
      <c r="S175" s="237">
        <v>0</v>
      </c>
      <c r="T175" s="238">
        <f>S175*H175</f>
        <v>0</v>
      </c>
      <c r="U175" s="35"/>
      <c r="V175" s="35"/>
      <c r="W175" s="35"/>
      <c r="X175" s="35"/>
      <c r="Y175" s="35"/>
      <c r="Z175" s="35"/>
      <c r="AA175" s="35"/>
      <c r="AB175" s="35"/>
      <c r="AC175" s="35"/>
      <c r="AD175" s="35"/>
      <c r="AE175" s="35"/>
      <c r="AR175" s="239" t="s">
        <v>101</v>
      </c>
      <c r="AT175" s="239" t="s">
        <v>256</v>
      </c>
      <c r="AU175" s="239" t="s">
        <v>88</v>
      </c>
      <c r="AY175" s="14" t="s">
        <v>215</v>
      </c>
      <c r="BE175" s="240">
        <f>IF(N175="základní",J175,0)</f>
        <v>0</v>
      </c>
      <c r="BF175" s="240">
        <f>IF(N175="snížená",J175,0)</f>
        <v>0</v>
      </c>
      <c r="BG175" s="240">
        <f>IF(N175="zákl. přenesená",J175,0)</f>
        <v>0</v>
      </c>
      <c r="BH175" s="240">
        <f>IF(N175="sníž. přenesená",J175,0)</f>
        <v>0</v>
      </c>
      <c r="BI175" s="240">
        <f>IF(N175="nulová",J175,0)</f>
        <v>0</v>
      </c>
      <c r="BJ175" s="14" t="s">
        <v>86</v>
      </c>
      <c r="BK175" s="240">
        <f>ROUND(I175*H175,2)</f>
        <v>0</v>
      </c>
      <c r="BL175" s="14" t="s">
        <v>101</v>
      </c>
      <c r="BM175" s="239" t="s">
        <v>1528</v>
      </c>
    </row>
    <row r="176" s="2" customFormat="1" ht="16.5" customHeight="1">
      <c r="A176" s="35"/>
      <c r="B176" s="36"/>
      <c r="C176" s="241" t="s">
        <v>350</v>
      </c>
      <c r="D176" s="241" t="s">
        <v>256</v>
      </c>
      <c r="E176" s="242" t="s">
        <v>1310</v>
      </c>
      <c r="F176" s="243" t="s">
        <v>1311</v>
      </c>
      <c r="G176" s="244" t="s">
        <v>249</v>
      </c>
      <c r="H176" s="245">
        <v>0.254</v>
      </c>
      <c r="I176" s="246"/>
      <c r="J176" s="247">
        <f>ROUND(I176*H176,2)</f>
        <v>0</v>
      </c>
      <c r="K176" s="248"/>
      <c r="L176" s="41"/>
      <c r="M176" s="249" t="s">
        <v>1</v>
      </c>
      <c r="N176" s="250" t="s">
        <v>44</v>
      </c>
      <c r="O176" s="88"/>
      <c r="P176" s="237">
        <f>O176*H176</f>
        <v>0</v>
      </c>
      <c r="Q176" s="237">
        <v>1.04877</v>
      </c>
      <c r="R176" s="237">
        <f>Q176*H176</f>
        <v>0.26638758000000001</v>
      </c>
      <c r="S176" s="237">
        <v>0</v>
      </c>
      <c r="T176" s="238">
        <f>S176*H176</f>
        <v>0</v>
      </c>
      <c r="U176" s="35"/>
      <c r="V176" s="35"/>
      <c r="W176" s="35"/>
      <c r="X176" s="35"/>
      <c r="Y176" s="35"/>
      <c r="Z176" s="35"/>
      <c r="AA176" s="35"/>
      <c r="AB176" s="35"/>
      <c r="AC176" s="35"/>
      <c r="AD176" s="35"/>
      <c r="AE176" s="35"/>
      <c r="AR176" s="239" t="s">
        <v>101</v>
      </c>
      <c r="AT176" s="239" t="s">
        <v>256</v>
      </c>
      <c r="AU176" s="239" t="s">
        <v>88</v>
      </c>
      <c r="AY176" s="14" t="s">
        <v>215</v>
      </c>
      <c r="BE176" s="240">
        <f>IF(N176="základní",J176,0)</f>
        <v>0</v>
      </c>
      <c r="BF176" s="240">
        <f>IF(N176="snížená",J176,0)</f>
        <v>0</v>
      </c>
      <c r="BG176" s="240">
        <f>IF(N176="zákl. přenesená",J176,0)</f>
        <v>0</v>
      </c>
      <c r="BH176" s="240">
        <f>IF(N176="sníž. přenesená",J176,0)</f>
        <v>0</v>
      </c>
      <c r="BI176" s="240">
        <f>IF(N176="nulová",J176,0)</f>
        <v>0</v>
      </c>
      <c r="BJ176" s="14" t="s">
        <v>86</v>
      </c>
      <c r="BK176" s="240">
        <f>ROUND(I176*H176,2)</f>
        <v>0</v>
      </c>
      <c r="BL176" s="14" t="s">
        <v>101</v>
      </c>
      <c r="BM176" s="239" t="s">
        <v>1529</v>
      </c>
    </row>
    <row r="177" s="2" customFormat="1" ht="16.5" customHeight="1">
      <c r="A177" s="35"/>
      <c r="B177" s="36"/>
      <c r="C177" s="241" t="s">
        <v>354</v>
      </c>
      <c r="D177" s="241" t="s">
        <v>256</v>
      </c>
      <c r="E177" s="242" t="s">
        <v>1313</v>
      </c>
      <c r="F177" s="243" t="s">
        <v>1314</v>
      </c>
      <c r="G177" s="244" t="s">
        <v>287</v>
      </c>
      <c r="H177" s="245">
        <v>7.5839999999999996</v>
      </c>
      <c r="I177" s="246"/>
      <c r="J177" s="247">
        <f>ROUND(I177*H177,2)</f>
        <v>0</v>
      </c>
      <c r="K177" s="248"/>
      <c r="L177" s="41"/>
      <c r="M177" s="249" t="s">
        <v>1</v>
      </c>
      <c r="N177" s="250" t="s">
        <v>44</v>
      </c>
      <c r="O177" s="88"/>
      <c r="P177" s="237">
        <f>O177*H177</f>
        <v>0</v>
      </c>
      <c r="Q177" s="237">
        <v>2.5020899999999999</v>
      </c>
      <c r="R177" s="237">
        <f>Q177*H177</f>
        <v>18.975850559999998</v>
      </c>
      <c r="S177" s="237">
        <v>0</v>
      </c>
      <c r="T177" s="238">
        <f>S177*H177</f>
        <v>0</v>
      </c>
      <c r="U177" s="35"/>
      <c r="V177" s="35"/>
      <c r="W177" s="35"/>
      <c r="X177" s="35"/>
      <c r="Y177" s="35"/>
      <c r="Z177" s="35"/>
      <c r="AA177" s="35"/>
      <c r="AB177" s="35"/>
      <c r="AC177" s="35"/>
      <c r="AD177" s="35"/>
      <c r="AE177" s="35"/>
      <c r="AR177" s="239" t="s">
        <v>101</v>
      </c>
      <c r="AT177" s="239" t="s">
        <v>256</v>
      </c>
      <c r="AU177" s="239" t="s">
        <v>88</v>
      </c>
      <c r="AY177" s="14" t="s">
        <v>215</v>
      </c>
      <c r="BE177" s="240">
        <f>IF(N177="základní",J177,0)</f>
        <v>0</v>
      </c>
      <c r="BF177" s="240">
        <f>IF(N177="snížená",J177,0)</f>
        <v>0</v>
      </c>
      <c r="BG177" s="240">
        <f>IF(N177="zákl. přenesená",J177,0)</f>
        <v>0</v>
      </c>
      <c r="BH177" s="240">
        <f>IF(N177="sníž. přenesená",J177,0)</f>
        <v>0</v>
      </c>
      <c r="BI177" s="240">
        <f>IF(N177="nulová",J177,0)</f>
        <v>0</v>
      </c>
      <c r="BJ177" s="14" t="s">
        <v>86</v>
      </c>
      <c r="BK177" s="240">
        <f>ROUND(I177*H177,2)</f>
        <v>0</v>
      </c>
      <c r="BL177" s="14" t="s">
        <v>101</v>
      </c>
      <c r="BM177" s="239" t="s">
        <v>1530</v>
      </c>
    </row>
    <row r="178" s="2" customFormat="1" ht="24.15" customHeight="1">
      <c r="A178" s="35"/>
      <c r="B178" s="36"/>
      <c r="C178" s="241" t="s">
        <v>1531</v>
      </c>
      <c r="D178" s="241" t="s">
        <v>256</v>
      </c>
      <c r="E178" s="242" t="s">
        <v>1317</v>
      </c>
      <c r="F178" s="243" t="s">
        <v>1318</v>
      </c>
      <c r="G178" s="244" t="s">
        <v>287</v>
      </c>
      <c r="H178" s="245">
        <v>7.5839999999999996</v>
      </c>
      <c r="I178" s="246"/>
      <c r="J178" s="247">
        <f>ROUND(I178*H178,2)</f>
        <v>0</v>
      </c>
      <c r="K178" s="248"/>
      <c r="L178" s="41"/>
      <c r="M178" s="249" t="s">
        <v>1</v>
      </c>
      <c r="N178" s="250" t="s">
        <v>44</v>
      </c>
      <c r="O178" s="88"/>
      <c r="P178" s="237">
        <f>O178*H178</f>
        <v>0</v>
      </c>
      <c r="Q178" s="237">
        <v>0</v>
      </c>
      <c r="R178" s="237">
        <f>Q178*H178</f>
        <v>0</v>
      </c>
      <c r="S178" s="237">
        <v>0</v>
      </c>
      <c r="T178" s="238">
        <f>S178*H178</f>
        <v>0</v>
      </c>
      <c r="U178" s="35"/>
      <c r="V178" s="35"/>
      <c r="W178" s="35"/>
      <c r="X178" s="35"/>
      <c r="Y178" s="35"/>
      <c r="Z178" s="35"/>
      <c r="AA178" s="35"/>
      <c r="AB178" s="35"/>
      <c r="AC178" s="35"/>
      <c r="AD178" s="35"/>
      <c r="AE178" s="35"/>
      <c r="AR178" s="239" t="s">
        <v>101</v>
      </c>
      <c r="AT178" s="239" t="s">
        <v>256</v>
      </c>
      <c r="AU178" s="239" t="s">
        <v>88</v>
      </c>
      <c r="AY178" s="14" t="s">
        <v>215</v>
      </c>
      <c r="BE178" s="240">
        <f>IF(N178="základní",J178,0)</f>
        <v>0</v>
      </c>
      <c r="BF178" s="240">
        <f>IF(N178="snížená",J178,0)</f>
        <v>0</v>
      </c>
      <c r="BG178" s="240">
        <f>IF(N178="zákl. přenesená",J178,0)</f>
        <v>0</v>
      </c>
      <c r="BH178" s="240">
        <f>IF(N178="sníž. přenesená",J178,0)</f>
        <v>0</v>
      </c>
      <c r="BI178" s="240">
        <f>IF(N178="nulová",J178,0)</f>
        <v>0</v>
      </c>
      <c r="BJ178" s="14" t="s">
        <v>86</v>
      </c>
      <c r="BK178" s="240">
        <f>ROUND(I178*H178,2)</f>
        <v>0</v>
      </c>
      <c r="BL178" s="14" t="s">
        <v>101</v>
      </c>
      <c r="BM178" s="239" t="s">
        <v>1532</v>
      </c>
    </row>
    <row r="179" s="2" customFormat="1" ht="24.15" customHeight="1">
      <c r="A179" s="35"/>
      <c r="B179" s="36"/>
      <c r="C179" s="241" t="s">
        <v>358</v>
      </c>
      <c r="D179" s="241" t="s">
        <v>256</v>
      </c>
      <c r="E179" s="242" t="s">
        <v>1320</v>
      </c>
      <c r="F179" s="243" t="s">
        <v>1321</v>
      </c>
      <c r="G179" s="244" t="s">
        <v>259</v>
      </c>
      <c r="H179" s="245">
        <v>25.469999999999999</v>
      </c>
      <c r="I179" s="246"/>
      <c r="J179" s="247">
        <f>ROUND(I179*H179,2)</f>
        <v>0</v>
      </c>
      <c r="K179" s="248"/>
      <c r="L179" s="41"/>
      <c r="M179" s="249" t="s">
        <v>1</v>
      </c>
      <c r="N179" s="250" t="s">
        <v>44</v>
      </c>
      <c r="O179" s="88"/>
      <c r="P179" s="237">
        <f>O179*H179</f>
        <v>0</v>
      </c>
      <c r="Q179" s="237">
        <v>0.00182</v>
      </c>
      <c r="R179" s="237">
        <f>Q179*H179</f>
        <v>0.046355399999999998</v>
      </c>
      <c r="S179" s="237">
        <v>0</v>
      </c>
      <c r="T179" s="238">
        <f>S179*H179</f>
        <v>0</v>
      </c>
      <c r="U179" s="35"/>
      <c r="V179" s="35"/>
      <c r="W179" s="35"/>
      <c r="X179" s="35"/>
      <c r="Y179" s="35"/>
      <c r="Z179" s="35"/>
      <c r="AA179" s="35"/>
      <c r="AB179" s="35"/>
      <c r="AC179" s="35"/>
      <c r="AD179" s="35"/>
      <c r="AE179" s="35"/>
      <c r="AR179" s="239" t="s">
        <v>101</v>
      </c>
      <c r="AT179" s="239" t="s">
        <v>256</v>
      </c>
      <c r="AU179" s="239" t="s">
        <v>88</v>
      </c>
      <c r="AY179" s="14" t="s">
        <v>215</v>
      </c>
      <c r="BE179" s="240">
        <f>IF(N179="základní",J179,0)</f>
        <v>0</v>
      </c>
      <c r="BF179" s="240">
        <f>IF(N179="snížená",J179,0)</f>
        <v>0</v>
      </c>
      <c r="BG179" s="240">
        <f>IF(N179="zákl. přenesená",J179,0)</f>
        <v>0</v>
      </c>
      <c r="BH179" s="240">
        <f>IF(N179="sníž. přenesená",J179,0)</f>
        <v>0</v>
      </c>
      <c r="BI179" s="240">
        <f>IF(N179="nulová",J179,0)</f>
        <v>0</v>
      </c>
      <c r="BJ179" s="14" t="s">
        <v>86</v>
      </c>
      <c r="BK179" s="240">
        <f>ROUND(I179*H179,2)</f>
        <v>0</v>
      </c>
      <c r="BL179" s="14" t="s">
        <v>101</v>
      </c>
      <c r="BM179" s="239" t="s">
        <v>1533</v>
      </c>
    </row>
    <row r="180" s="2" customFormat="1" ht="24.15" customHeight="1">
      <c r="A180" s="35"/>
      <c r="B180" s="36"/>
      <c r="C180" s="241" t="s">
        <v>362</v>
      </c>
      <c r="D180" s="241" t="s">
        <v>256</v>
      </c>
      <c r="E180" s="242" t="s">
        <v>1323</v>
      </c>
      <c r="F180" s="243" t="s">
        <v>1324</v>
      </c>
      <c r="G180" s="244" t="s">
        <v>259</v>
      </c>
      <c r="H180" s="245">
        <v>25.469999999999999</v>
      </c>
      <c r="I180" s="246"/>
      <c r="J180" s="247">
        <f>ROUND(I180*H180,2)</f>
        <v>0</v>
      </c>
      <c r="K180" s="248"/>
      <c r="L180" s="41"/>
      <c r="M180" s="249" t="s">
        <v>1</v>
      </c>
      <c r="N180" s="250" t="s">
        <v>44</v>
      </c>
      <c r="O180" s="88"/>
      <c r="P180" s="237">
        <f>O180*H180</f>
        <v>0</v>
      </c>
      <c r="Q180" s="237">
        <v>4.0000000000000003E-05</v>
      </c>
      <c r="R180" s="237">
        <f>Q180*H180</f>
        <v>0.0010188</v>
      </c>
      <c r="S180" s="237">
        <v>0</v>
      </c>
      <c r="T180" s="238">
        <f>S180*H180</f>
        <v>0</v>
      </c>
      <c r="U180" s="35"/>
      <c r="V180" s="35"/>
      <c r="W180" s="35"/>
      <c r="X180" s="35"/>
      <c r="Y180" s="35"/>
      <c r="Z180" s="35"/>
      <c r="AA180" s="35"/>
      <c r="AB180" s="35"/>
      <c r="AC180" s="35"/>
      <c r="AD180" s="35"/>
      <c r="AE180" s="35"/>
      <c r="AR180" s="239" t="s">
        <v>101</v>
      </c>
      <c r="AT180" s="239" t="s">
        <v>256</v>
      </c>
      <c r="AU180" s="239" t="s">
        <v>88</v>
      </c>
      <c r="AY180" s="14" t="s">
        <v>215</v>
      </c>
      <c r="BE180" s="240">
        <f>IF(N180="základní",J180,0)</f>
        <v>0</v>
      </c>
      <c r="BF180" s="240">
        <f>IF(N180="snížená",J180,0)</f>
        <v>0</v>
      </c>
      <c r="BG180" s="240">
        <f>IF(N180="zákl. přenesená",J180,0)</f>
        <v>0</v>
      </c>
      <c r="BH180" s="240">
        <f>IF(N180="sníž. přenesená",J180,0)</f>
        <v>0</v>
      </c>
      <c r="BI180" s="240">
        <f>IF(N180="nulová",J180,0)</f>
        <v>0</v>
      </c>
      <c r="BJ180" s="14" t="s">
        <v>86</v>
      </c>
      <c r="BK180" s="240">
        <f>ROUND(I180*H180,2)</f>
        <v>0</v>
      </c>
      <c r="BL180" s="14" t="s">
        <v>101</v>
      </c>
      <c r="BM180" s="239" t="s">
        <v>1534</v>
      </c>
    </row>
    <row r="181" s="2" customFormat="1" ht="16.5" customHeight="1">
      <c r="A181" s="35"/>
      <c r="B181" s="36"/>
      <c r="C181" s="241" t="s">
        <v>366</v>
      </c>
      <c r="D181" s="241" t="s">
        <v>256</v>
      </c>
      <c r="E181" s="242" t="s">
        <v>1326</v>
      </c>
      <c r="F181" s="243" t="s">
        <v>1327</v>
      </c>
      <c r="G181" s="244" t="s">
        <v>249</v>
      </c>
      <c r="H181" s="245">
        <v>0.50800000000000001</v>
      </c>
      <c r="I181" s="246"/>
      <c r="J181" s="247">
        <f>ROUND(I181*H181,2)</f>
        <v>0</v>
      </c>
      <c r="K181" s="248"/>
      <c r="L181" s="41"/>
      <c r="M181" s="249" t="s">
        <v>1</v>
      </c>
      <c r="N181" s="250" t="s">
        <v>44</v>
      </c>
      <c r="O181" s="88"/>
      <c r="P181" s="237">
        <f>O181*H181</f>
        <v>0</v>
      </c>
      <c r="Q181" s="237">
        <v>1.0384500000000001</v>
      </c>
      <c r="R181" s="237">
        <f>Q181*H181</f>
        <v>0.52753260000000002</v>
      </c>
      <c r="S181" s="237">
        <v>0</v>
      </c>
      <c r="T181" s="238">
        <f>S181*H181</f>
        <v>0</v>
      </c>
      <c r="U181" s="35"/>
      <c r="V181" s="35"/>
      <c r="W181" s="35"/>
      <c r="X181" s="35"/>
      <c r="Y181" s="35"/>
      <c r="Z181" s="35"/>
      <c r="AA181" s="35"/>
      <c r="AB181" s="35"/>
      <c r="AC181" s="35"/>
      <c r="AD181" s="35"/>
      <c r="AE181" s="35"/>
      <c r="AR181" s="239" t="s">
        <v>101</v>
      </c>
      <c r="AT181" s="239" t="s">
        <v>256</v>
      </c>
      <c r="AU181" s="239" t="s">
        <v>88</v>
      </c>
      <c r="AY181" s="14" t="s">
        <v>215</v>
      </c>
      <c r="BE181" s="240">
        <f>IF(N181="základní",J181,0)</f>
        <v>0</v>
      </c>
      <c r="BF181" s="240">
        <f>IF(N181="snížená",J181,0)</f>
        <v>0</v>
      </c>
      <c r="BG181" s="240">
        <f>IF(N181="zákl. přenesená",J181,0)</f>
        <v>0</v>
      </c>
      <c r="BH181" s="240">
        <f>IF(N181="sníž. přenesená",J181,0)</f>
        <v>0</v>
      </c>
      <c r="BI181" s="240">
        <f>IF(N181="nulová",J181,0)</f>
        <v>0</v>
      </c>
      <c r="BJ181" s="14" t="s">
        <v>86</v>
      </c>
      <c r="BK181" s="240">
        <f>ROUND(I181*H181,2)</f>
        <v>0</v>
      </c>
      <c r="BL181" s="14" t="s">
        <v>101</v>
      </c>
      <c r="BM181" s="239" t="s">
        <v>1535</v>
      </c>
    </row>
    <row r="182" s="12" customFormat="1" ht="22.8" customHeight="1">
      <c r="A182" s="12"/>
      <c r="B182" s="210"/>
      <c r="C182" s="211"/>
      <c r="D182" s="212" t="s">
        <v>78</v>
      </c>
      <c r="E182" s="224" t="s">
        <v>101</v>
      </c>
      <c r="F182" s="224" t="s">
        <v>1110</v>
      </c>
      <c r="G182" s="211"/>
      <c r="H182" s="211"/>
      <c r="I182" s="214"/>
      <c r="J182" s="225">
        <f>BK182</f>
        <v>0</v>
      </c>
      <c r="K182" s="211"/>
      <c r="L182" s="216"/>
      <c r="M182" s="217"/>
      <c r="N182" s="218"/>
      <c r="O182" s="218"/>
      <c r="P182" s="219">
        <f>SUM(P183:P191)</f>
        <v>0</v>
      </c>
      <c r="Q182" s="218"/>
      <c r="R182" s="219">
        <f>SUM(R183:R191)</f>
        <v>80.957719139999995</v>
      </c>
      <c r="S182" s="218"/>
      <c r="T182" s="220">
        <f>SUM(T183:T191)</f>
        <v>1.1578799999999998</v>
      </c>
      <c r="U182" s="12"/>
      <c r="V182" s="12"/>
      <c r="W182" s="12"/>
      <c r="X182" s="12"/>
      <c r="Y182" s="12"/>
      <c r="Z182" s="12"/>
      <c r="AA182" s="12"/>
      <c r="AB182" s="12"/>
      <c r="AC182" s="12"/>
      <c r="AD182" s="12"/>
      <c r="AE182" s="12"/>
      <c r="AR182" s="221" t="s">
        <v>86</v>
      </c>
      <c r="AT182" s="222" t="s">
        <v>78</v>
      </c>
      <c r="AU182" s="222" t="s">
        <v>86</v>
      </c>
      <c r="AY182" s="221" t="s">
        <v>215</v>
      </c>
      <c r="BK182" s="223">
        <f>SUM(BK183:BK191)</f>
        <v>0</v>
      </c>
    </row>
    <row r="183" s="2" customFormat="1" ht="21.75" customHeight="1">
      <c r="A183" s="35"/>
      <c r="B183" s="36"/>
      <c r="C183" s="241" t="s">
        <v>1536</v>
      </c>
      <c r="D183" s="241" t="s">
        <v>256</v>
      </c>
      <c r="E183" s="242" t="s">
        <v>1537</v>
      </c>
      <c r="F183" s="243" t="s">
        <v>1538</v>
      </c>
      <c r="G183" s="244" t="s">
        <v>259</v>
      </c>
      <c r="H183" s="245">
        <v>19.297999999999998</v>
      </c>
      <c r="I183" s="246"/>
      <c r="J183" s="247">
        <f>ROUND(I183*H183,2)</f>
        <v>0</v>
      </c>
      <c r="K183" s="248"/>
      <c r="L183" s="41"/>
      <c r="M183" s="249" t="s">
        <v>1</v>
      </c>
      <c r="N183" s="250" t="s">
        <v>44</v>
      </c>
      <c r="O183" s="88"/>
      <c r="P183" s="237">
        <f>O183*H183</f>
        <v>0</v>
      </c>
      <c r="Q183" s="237">
        <v>0.00036999999999999999</v>
      </c>
      <c r="R183" s="237">
        <f>Q183*H183</f>
        <v>0.007140259999999999</v>
      </c>
      <c r="S183" s="237">
        <v>0.059999999999999998</v>
      </c>
      <c r="T183" s="238">
        <f>S183*H183</f>
        <v>1.1578799999999998</v>
      </c>
      <c r="U183" s="35"/>
      <c r="V183" s="35"/>
      <c r="W183" s="35"/>
      <c r="X183" s="35"/>
      <c r="Y183" s="35"/>
      <c r="Z183" s="35"/>
      <c r="AA183" s="35"/>
      <c r="AB183" s="35"/>
      <c r="AC183" s="35"/>
      <c r="AD183" s="35"/>
      <c r="AE183" s="35"/>
      <c r="AR183" s="239" t="s">
        <v>101</v>
      </c>
      <c r="AT183" s="239" t="s">
        <v>256</v>
      </c>
      <c r="AU183" s="239" t="s">
        <v>88</v>
      </c>
      <c r="AY183" s="14" t="s">
        <v>215</v>
      </c>
      <c r="BE183" s="240">
        <f>IF(N183="základní",J183,0)</f>
        <v>0</v>
      </c>
      <c r="BF183" s="240">
        <f>IF(N183="snížená",J183,0)</f>
        <v>0</v>
      </c>
      <c r="BG183" s="240">
        <f>IF(N183="zákl. přenesená",J183,0)</f>
        <v>0</v>
      </c>
      <c r="BH183" s="240">
        <f>IF(N183="sníž. přenesená",J183,0)</f>
        <v>0</v>
      </c>
      <c r="BI183" s="240">
        <f>IF(N183="nulová",J183,0)</f>
        <v>0</v>
      </c>
      <c r="BJ183" s="14" t="s">
        <v>86</v>
      </c>
      <c r="BK183" s="240">
        <f>ROUND(I183*H183,2)</f>
        <v>0</v>
      </c>
      <c r="BL183" s="14" t="s">
        <v>101</v>
      </c>
      <c r="BM183" s="239" t="s">
        <v>1539</v>
      </c>
    </row>
    <row r="184" s="2" customFormat="1" ht="24.15" customHeight="1">
      <c r="A184" s="35"/>
      <c r="B184" s="36"/>
      <c r="C184" s="241" t="s">
        <v>370</v>
      </c>
      <c r="D184" s="241" t="s">
        <v>256</v>
      </c>
      <c r="E184" s="242" t="s">
        <v>1111</v>
      </c>
      <c r="F184" s="243" t="s">
        <v>1112</v>
      </c>
      <c r="G184" s="244" t="s">
        <v>259</v>
      </c>
      <c r="H184" s="245">
        <v>70.475999999999999</v>
      </c>
      <c r="I184" s="246"/>
      <c r="J184" s="247">
        <f>ROUND(I184*H184,2)</f>
        <v>0</v>
      </c>
      <c r="K184" s="248"/>
      <c r="L184" s="41"/>
      <c r="M184" s="249" t="s">
        <v>1</v>
      </c>
      <c r="N184" s="250" t="s">
        <v>44</v>
      </c>
      <c r="O184" s="88"/>
      <c r="P184" s="237">
        <f>O184*H184</f>
        <v>0</v>
      </c>
      <c r="Q184" s="237">
        <v>0.22797999999999999</v>
      </c>
      <c r="R184" s="237">
        <f>Q184*H184</f>
        <v>16.067118479999998</v>
      </c>
      <c r="S184" s="237">
        <v>0</v>
      </c>
      <c r="T184" s="238">
        <f>S184*H184</f>
        <v>0</v>
      </c>
      <c r="U184" s="35"/>
      <c r="V184" s="35"/>
      <c r="W184" s="35"/>
      <c r="X184" s="35"/>
      <c r="Y184" s="35"/>
      <c r="Z184" s="35"/>
      <c r="AA184" s="35"/>
      <c r="AB184" s="35"/>
      <c r="AC184" s="35"/>
      <c r="AD184" s="35"/>
      <c r="AE184" s="35"/>
      <c r="AR184" s="239" t="s">
        <v>101</v>
      </c>
      <c r="AT184" s="239" t="s">
        <v>256</v>
      </c>
      <c r="AU184" s="239" t="s">
        <v>88</v>
      </c>
      <c r="AY184" s="14" t="s">
        <v>215</v>
      </c>
      <c r="BE184" s="240">
        <f>IF(N184="základní",J184,0)</f>
        <v>0</v>
      </c>
      <c r="BF184" s="240">
        <f>IF(N184="snížená",J184,0)</f>
        <v>0</v>
      </c>
      <c r="BG184" s="240">
        <f>IF(N184="zákl. přenesená",J184,0)</f>
        <v>0</v>
      </c>
      <c r="BH184" s="240">
        <f>IF(N184="sníž. přenesená",J184,0)</f>
        <v>0</v>
      </c>
      <c r="BI184" s="240">
        <f>IF(N184="nulová",J184,0)</f>
        <v>0</v>
      </c>
      <c r="BJ184" s="14" t="s">
        <v>86</v>
      </c>
      <c r="BK184" s="240">
        <f>ROUND(I184*H184,2)</f>
        <v>0</v>
      </c>
      <c r="BL184" s="14" t="s">
        <v>101</v>
      </c>
      <c r="BM184" s="239" t="s">
        <v>1540</v>
      </c>
    </row>
    <row r="185" s="2" customFormat="1" ht="24.15" customHeight="1">
      <c r="A185" s="35"/>
      <c r="B185" s="36"/>
      <c r="C185" s="241" t="s">
        <v>374</v>
      </c>
      <c r="D185" s="241" t="s">
        <v>256</v>
      </c>
      <c r="E185" s="242" t="s">
        <v>1541</v>
      </c>
      <c r="F185" s="243" t="s">
        <v>1542</v>
      </c>
      <c r="G185" s="244" t="s">
        <v>259</v>
      </c>
      <c r="H185" s="245">
        <v>0.156</v>
      </c>
      <c r="I185" s="246"/>
      <c r="J185" s="247">
        <f>ROUND(I185*H185,2)</f>
        <v>0</v>
      </c>
      <c r="K185" s="248"/>
      <c r="L185" s="41"/>
      <c r="M185" s="249" t="s">
        <v>1</v>
      </c>
      <c r="N185" s="250" t="s">
        <v>44</v>
      </c>
      <c r="O185" s="88"/>
      <c r="P185" s="237">
        <f>O185*H185</f>
        <v>0</v>
      </c>
      <c r="Q185" s="237">
        <v>0.02102</v>
      </c>
      <c r="R185" s="237">
        <f>Q185*H185</f>
        <v>0.00327912</v>
      </c>
      <c r="S185" s="237">
        <v>0</v>
      </c>
      <c r="T185" s="238">
        <f>S185*H185</f>
        <v>0</v>
      </c>
      <c r="U185" s="35"/>
      <c r="V185" s="35"/>
      <c r="W185" s="35"/>
      <c r="X185" s="35"/>
      <c r="Y185" s="35"/>
      <c r="Z185" s="35"/>
      <c r="AA185" s="35"/>
      <c r="AB185" s="35"/>
      <c r="AC185" s="35"/>
      <c r="AD185" s="35"/>
      <c r="AE185" s="35"/>
      <c r="AR185" s="239" t="s">
        <v>101</v>
      </c>
      <c r="AT185" s="239" t="s">
        <v>256</v>
      </c>
      <c r="AU185" s="239" t="s">
        <v>88</v>
      </c>
      <c r="AY185" s="14" t="s">
        <v>215</v>
      </c>
      <c r="BE185" s="240">
        <f>IF(N185="základní",J185,0)</f>
        <v>0</v>
      </c>
      <c r="BF185" s="240">
        <f>IF(N185="snížená",J185,0)</f>
        <v>0</v>
      </c>
      <c r="BG185" s="240">
        <f>IF(N185="zákl. přenesená",J185,0)</f>
        <v>0</v>
      </c>
      <c r="BH185" s="240">
        <f>IF(N185="sníž. přenesená",J185,0)</f>
        <v>0</v>
      </c>
      <c r="BI185" s="240">
        <f>IF(N185="nulová",J185,0)</f>
        <v>0</v>
      </c>
      <c r="BJ185" s="14" t="s">
        <v>86</v>
      </c>
      <c r="BK185" s="240">
        <f>ROUND(I185*H185,2)</f>
        <v>0</v>
      </c>
      <c r="BL185" s="14" t="s">
        <v>101</v>
      </c>
      <c r="BM185" s="239" t="s">
        <v>1543</v>
      </c>
    </row>
    <row r="186" s="2" customFormat="1" ht="24.15" customHeight="1">
      <c r="A186" s="35"/>
      <c r="B186" s="36"/>
      <c r="C186" s="241" t="s">
        <v>378</v>
      </c>
      <c r="D186" s="241" t="s">
        <v>256</v>
      </c>
      <c r="E186" s="242" t="s">
        <v>1544</v>
      </c>
      <c r="F186" s="243" t="s">
        <v>1545</v>
      </c>
      <c r="G186" s="244" t="s">
        <v>259</v>
      </c>
      <c r="H186" s="245">
        <v>0.156</v>
      </c>
      <c r="I186" s="246"/>
      <c r="J186" s="247">
        <f>ROUND(I186*H186,2)</f>
        <v>0</v>
      </c>
      <c r="K186" s="248"/>
      <c r="L186" s="41"/>
      <c r="M186" s="249" t="s">
        <v>1</v>
      </c>
      <c r="N186" s="250" t="s">
        <v>44</v>
      </c>
      <c r="O186" s="88"/>
      <c r="P186" s="237">
        <f>O186*H186</f>
        <v>0</v>
      </c>
      <c r="Q186" s="237">
        <v>0.02102</v>
      </c>
      <c r="R186" s="237">
        <f>Q186*H186</f>
        <v>0.00327912</v>
      </c>
      <c r="S186" s="237">
        <v>0</v>
      </c>
      <c r="T186" s="238">
        <f>S186*H186</f>
        <v>0</v>
      </c>
      <c r="U186" s="35"/>
      <c r="V186" s="35"/>
      <c r="W186" s="35"/>
      <c r="X186" s="35"/>
      <c r="Y186" s="35"/>
      <c r="Z186" s="35"/>
      <c r="AA186" s="35"/>
      <c r="AB186" s="35"/>
      <c r="AC186" s="35"/>
      <c r="AD186" s="35"/>
      <c r="AE186" s="35"/>
      <c r="AR186" s="239" t="s">
        <v>101</v>
      </c>
      <c r="AT186" s="239" t="s">
        <v>256</v>
      </c>
      <c r="AU186" s="239" t="s">
        <v>88</v>
      </c>
      <c r="AY186" s="14" t="s">
        <v>215</v>
      </c>
      <c r="BE186" s="240">
        <f>IF(N186="základní",J186,0)</f>
        <v>0</v>
      </c>
      <c r="BF186" s="240">
        <f>IF(N186="snížená",J186,0)</f>
        <v>0</v>
      </c>
      <c r="BG186" s="240">
        <f>IF(N186="zákl. přenesená",J186,0)</f>
        <v>0</v>
      </c>
      <c r="BH186" s="240">
        <f>IF(N186="sníž. přenesená",J186,0)</f>
        <v>0</v>
      </c>
      <c r="BI186" s="240">
        <f>IF(N186="nulová",J186,0)</f>
        <v>0</v>
      </c>
      <c r="BJ186" s="14" t="s">
        <v>86</v>
      </c>
      <c r="BK186" s="240">
        <f>ROUND(I186*H186,2)</f>
        <v>0</v>
      </c>
      <c r="BL186" s="14" t="s">
        <v>101</v>
      </c>
      <c r="BM186" s="239" t="s">
        <v>1546</v>
      </c>
    </row>
    <row r="187" s="2" customFormat="1" ht="16.5" customHeight="1">
      <c r="A187" s="35"/>
      <c r="B187" s="36"/>
      <c r="C187" s="241" t="s">
        <v>382</v>
      </c>
      <c r="D187" s="241" t="s">
        <v>256</v>
      </c>
      <c r="E187" s="242" t="s">
        <v>1547</v>
      </c>
      <c r="F187" s="243" t="s">
        <v>1548</v>
      </c>
      <c r="G187" s="244" t="s">
        <v>287</v>
      </c>
      <c r="H187" s="245">
        <v>17.690000000000001</v>
      </c>
      <c r="I187" s="246"/>
      <c r="J187" s="247">
        <f>ROUND(I187*H187,2)</f>
        <v>0</v>
      </c>
      <c r="K187" s="248"/>
      <c r="L187" s="41"/>
      <c r="M187" s="249" t="s">
        <v>1</v>
      </c>
      <c r="N187" s="250" t="s">
        <v>44</v>
      </c>
      <c r="O187" s="88"/>
      <c r="P187" s="237">
        <f>O187*H187</f>
        <v>0</v>
      </c>
      <c r="Q187" s="237">
        <v>1.8907700000000001</v>
      </c>
      <c r="R187" s="237">
        <f>Q187*H187</f>
        <v>33.447721300000005</v>
      </c>
      <c r="S187" s="237">
        <v>0</v>
      </c>
      <c r="T187" s="238">
        <f>S187*H187</f>
        <v>0</v>
      </c>
      <c r="U187" s="35"/>
      <c r="V187" s="35"/>
      <c r="W187" s="35"/>
      <c r="X187" s="35"/>
      <c r="Y187" s="35"/>
      <c r="Z187" s="35"/>
      <c r="AA187" s="35"/>
      <c r="AB187" s="35"/>
      <c r="AC187" s="35"/>
      <c r="AD187" s="35"/>
      <c r="AE187" s="35"/>
      <c r="AR187" s="239" t="s">
        <v>101</v>
      </c>
      <c r="AT187" s="239" t="s">
        <v>256</v>
      </c>
      <c r="AU187" s="239" t="s">
        <v>88</v>
      </c>
      <c r="AY187" s="14" t="s">
        <v>215</v>
      </c>
      <c r="BE187" s="240">
        <f>IF(N187="základní",J187,0)</f>
        <v>0</v>
      </c>
      <c r="BF187" s="240">
        <f>IF(N187="snížená",J187,0)</f>
        <v>0</v>
      </c>
      <c r="BG187" s="240">
        <f>IF(N187="zákl. přenesená",J187,0)</f>
        <v>0</v>
      </c>
      <c r="BH187" s="240">
        <f>IF(N187="sníž. přenesená",J187,0)</f>
        <v>0</v>
      </c>
      <c r="BI187" s="240">
        <f>IF(N187="nulová",J187,0)</f>
        <v>0</v>
      </c>
      <c r="BJ187" s="14" t="s">
        <v>86</v>
      </c>
      <c r="BK187" s="240">
        <f>ROUND(I187*H187,2)</f>
        <v>0</v>
      </c>
      <c r="BL187" s="14" t="s">
        <v>101</v>
      </c>
      <c r="BM187" s="239" t="s">
        <v>1549</v>
      </c>
    </row>
    <row r="188" s="2" customFormat="1" ht="24.15" customHeight="1">
      <c r="A188" s="35"/>
      <c r="B188" s="36"/>
      <c r="C188" s="241" t="s">
        <v>386</v>
      </c>
      <c r="D188" s="241" t="s">
        <v>256</v>
      </c>
      <c r="E188" s="242" t="s">
        <v>1117</v>
      </c>
      <c r="F188" s="243" t="s">
        <v>1118</v>
      </c>
      <c r="G188" s="244" t="s">
        <v>259</v>
      </c>
      <c r="H188" s="245">
        <v>24.686</v>
      </c>
      <c r="I188" s="246"/>
      <c r="J188" s="247">
        <f>ROUND(I188*H188,2)</f>
        <v>0</v>
      </c>
      <c r="K188" s="248"/>
      <c r="L188" s="41"/>
      <c r="M188" s="249" t="s">
        <v>1</v>
      </c>
      <c r="N188" s="250" t="s">
        <v>44</v>
      </c>
      <c r="O188" s="88"/>
      <c r="P188" s="237">
        <f>O188*H188</f>
        <v>0</v>
      </c>
      <c r="Q188" s="237">
        <v>0.16192000000000001</v>
      </c>
      <c r="R188" s="237">
        <f>Q188*H188</f>
        <v>3.9971571200000002</v>
      </c>
      <c r="S188" s="237">
        <v>0</v>
      </c>
      <c r="T188" s="238">
        <f>S188*H188</f>
        <v>0</v>
      </c>
      <c r="U188" s="35"/>
      <c r="V188" s="35"/>
      <c r="W188" s="35"/>
      <c r="X188" s="35"/>
      <c r="Y188" s="35"/>
      <c r="Z188" s="35"/>
      <c r="AA188" s="35"/>
      <c r="AB188" s="35"/>
      <c r="AC188" s="35"/>
      <c r="AD188" s="35"/>
      <c r="AE188" s="35"/>
      <c r="AR188" s="239" t="s">
        <v>101</v>
      </c>
      <c r="AT188" s="239" t="s">
        <v>256</v>
      </c>
      <c r="AU188" s="239" t="s">
        <v>88</v>
      </c>
      <c r="AY188" s="14" t="s">
        <v>215</v>
      </c>
      <c r="BE188" s="240">
        <f>IF(N188="základní",J188,0)</f>
        <v>0</v>
      </c>
      <c r="BF188" s="240">
        <f>IF(N188="snížená",J188,0)</f>
        <v>0</v>
      </c>
      <c r="BG188" s="240">
        <f>IF(N188="zákl. přenesená",J188,0)</f>
        <v>0</v>
      </c>
      <c r="BH188" s="240">
        <f>IF(N188="sníž. přenesená",J188,0)</f>
        <v>0</v>
      </c>
      <c r="BI188" s="240">
        <f>IF(N188="nulová",J188,0)</f>
        <v>0</v>
      </c>
      <c r="BJ188" s="14" t="s">
        <v>86</v>
      </c>
      <c r="BK188" s="240">
        <f>ROUND(I188*H188,2)</f>
        <v>0</v>
      </c>
      <c r="BL188" s="14" t="s">
        <v>101</v>
      </c>
      <c r="BM188" s="239" t="s">
        <v>1550</v>
      </c>
    </row>
    <row r="189" s="2" customFormat="1" ht="33" customHeight="1">
      <c r="A189" s="35"/>
      <c r="B189" s="36"/>
      <c r="C189" s="241" t="s">
        <v>390</v>
      </c>
      <c r="D189" s="241" t="s">
        <v>256</v>
      </c>
      <c r="E189" s="242" t="s">
        <v>1357</v>
      </c>
      <c r="F189" s="243" t="s">
        <v>1358</v>
      </c>
      <c r="G189" s="244" t="s">
        <v>259</v>
      </c>
      <c r="H189" s="245">
        <v>17.486000000000001</v>
      </c>
      <c r="I189" s="246"/>
      <c r="J189" s="247">
        <f>ROUND(I189*H189,2)</f>
        <v>0</v>
      </c>
      <c r="K189" s="248"/>
      <c r="L189" s="41"/>
      <c r="M189" s="249" t="s">
        <v>1</v>
      </c>
      <c r="N189" s="250" t="s">
        <v>44</v>
      </c>
      <c r="O189" s="88"/>
      <c r="P189" s="237">
        <f>O189*H189</f>
        <v>0</v>
      </c>
      <c r="Q189" s="237">
        <v>1.0311999999999999</v>
      </c>
      <c r="R189" s="237">
        <f>Q189*H189</f>
        <v>18.031563199999997</v>
      </c>
      <c r="S189" s="237">
        <v>0</v>
      </c>
      <c r="T189" s="238">
        <f>S189*H189</f>
        <v>0</v>
      </c>
      <c r="U189" s="35"/>
      <c r="V189" s="35"/>
      <c r="W189" s="35"/>
      <c r="X189" s="35"/>
      <c r="Y189" s="35"/>
      <c r="Z189" s="35"/>
      <c r="AA189" s="35"/>
      <c r="AB189" s="35"/>
      <c r="AC189" s="35"/>
      <c r="AD189" s="35"/>
      <c r="AE189" s="35"/>
      <c r="AR189" s="239" t="s">
        <v>101</v>
      </c>
      <c r="AT189" s="239" t="s">
        <v>256</v>
      </c>
      <c r="AU189" s="239" t="s">
        <v>88</v>
      </c>
      <c r="AY189" s="14" t="s">
        <v>215</v>
      </c>
      <c r="BE189" s="240">
        <f>IF(N189="základní",J189,0)</f>
        <v>0</v>
      </c>
      <c r="BF189" s="240">
        <f>IF(N189="snížená",J189,0)</f>
        <v>0</v>
      </c>
      <c r="BG189" s="240">
        <f>IF(N189="zákl. přenesená",J189,0)</f>
        <v>0</v>
      </c>
      <c r="BH189" s="240">
        <f>IF(N189="sníž. přenesená",J189,0)</f>
        <v>0</v>
      </c>
      <c r="BI189" s="240">
        <f>IF(N189="nulová",J189,0)</f>
        <v>0</v>
      </c>
      <c r="BJ189" s="14" t="s">
        <v>86</v>
      </c>
      <c r="BK189" s="240">
        <f>ROUND(I189*H189,2)</f>
        <v>0</v>
      </c>
      <c r="BL189" s="14" t="s">
        <v>101</v>
      </c>
      <c r="BM189" s="239" t="s">
        <v>1551</v>
      </c>
    </row>
    <row r="190" s="2" customFormat="1" ht="33" customHeight="1">
      <c r="A190" s="35"/>
      <c r="B190" s="36"/>
      <c r="C190" s="241" t="s">
        <v>395</v>
      </c>
      <c r="D190" s="241" t="s">
        <v>256</v>
      </c>
      <c r="E190" s="242" t="s">
        <v>1552</v>
      </c>
      <c r="F190" s="243" t="s">
        <v>1553</v>
      </c>
      <c r="G190" s="244" t="s">
        <v>259</v>
      </c>
      <c r="H190" s="245">
        <v>7.2000000000000002</v>
      </c>
      <c r="I190" s="246"/>
      <c r="J190" s="247">
        <f>ROUND(I190*H190,2)</f>
        <v>0</v>
      </c>
      <c r="K190" s="248"/>
      <c r="L190" s="41"/>
      <c r="M190" s="249" t="s">
        <v>1</v>
      </c>
      <c r="N190" s="250" t="s">
        <v>44</v>
      </c>
      <c r="O190" s="88"/>
      <c r="P190" s="237">
        <f>O190*H190</f>
        <v>0</v>
      </c>
      <c r="Q190" s="237">
        <v>1.2878099999999999</v>
      </c>
      <c r="R190" s="237">
        <f>Q190*H190</f>
        <v>9.2722319999999989</v>
      </c>
      <c r="S190" s="237">
        <v>0</v>
      </c>
      <c r="T190" s="238">
        <f>S190*H190</f>
        <v>0</v>
      </c>
      <c r="U190" s="35"/>
      <c r="V190" s="35"/>
      <c r="W190" s="35"/>
      <c r="X190" s="35"/>
      <c r="Y190" s="35"/>
      <c r="Z190" s="35"/>
      <c r="AA190" s="35"/>
      <c r="AB190" s="35"/>
      <c r="AC190" s="35"/>
      <c r="AD190" s="35"/>
      <c r="AE190" s="35"/>
      <c r="AR190" s="239" t="s">
        <v>101</v>
      </c>
      <c r="AT190" s="239" t="s">
        <v>256</v>
      </c>
      <c r="AU190" s="239" t="s">
        <v>88</v>
      </c>
      <c r="AY190" s="14" t="s">
        <v>215</v>
      </c>
      <c r="BE190" s="240">
        <f>IF(N190="základní",J190,0)</f>
        <v>0</v>
      </c>
      <c r="BF190" s="240">
        <f>IF(N190="snížená",J190,0)</f>
        <v>0</v>
      </c>
      <c r="BG190" s="240">
        <f>IF(N190="zákl. přenesená",J190,0)</f>
        <v>0</v>
      </c>
      <c r="BH190" s="240">
        <f>IF(N190="sníž. přenesená",J190,0)</f>
        <v>0</v>
      </c>
      <c r="BI190" s="240">
        <f>IF(N190="nulová",J190,0)</f>
        <v>0</v>
      </c>
      <c r="BJ190" s="14" t="s">
        <v>86</v>
      </c>
      <c r="BK190" s="240">
        <f>ROUND(I190*H190,2)</f>
        <v>0</v>
      </c>
      <c r="BL190" s="14" t="s">
        <v>101</v>
      </c>
      <c r="BM190" s="239" t="s">
        <v>1554</v>
      </c>
    </row>
    <row r="191" s="2" customFormat="1" ht="24.15" customHeight="1">
      <c r="A191" s="35"/>
      <c r="B191" s="36"/>
      <c r="C191" s="241" t="s">
        <v>399</v>
      </c>
      <c r="D191" s="241" t="s">
        <v>256</v>
      </c>
      <c r="E191" s="242" t="s">
        <v>1094</v>
      </c>
      <c r="F191" s="243" t="s">
        <v>1095</v>
      </c>
      <c r="G191" s="244" t="s">
        <v>249</v>
      </c>
      <c r="H191" s="245">
        <v>0.121</v>
      </c>
      <c r="I191" s="246"/>
      <c r="J191" s="247">
        <f>ROUND(I191*H191,2)</f>
        <v>0</v>
      </c>
      <c r="K191" s="248"/>
      <c r="L191" s="41"/>
      <c r="M191" s="249" t="s">
        <v>1</v>
      </c>
      <c r="N191" s="250" t="s">
        <v>44</v>
      </c>
      <c r="O191" s="88"/>
      <c r="P191" s="237">
        <f>O191*H191</f>
        <v>0</v>
      </c>
      <c r="Q191" s="237">
        <v>1.0597399999999999</v>
      </c>
      <c r="R191" s="237">
        <f>Q191*H191</f>
        <v>0.12822853999999997</v>
      </c>
      <c r="S191" s="237">
        <v>0</v>
      </c>
      <c r="T191" s="238">
        <f>S191*H191</f>
        <v>0</v>
      </c>
      <c r="U191" s="35"/>
      <c r="V191" s="35"/>
      <c r="W191" s="35"/>
      <c r="X191" s="35"/>
      <c r="Y191" s="35"/>
      <c r="Z191" s="35"/>
      <c r="AA191" s="35"/>
      <c r="AB191" s="35"/>
      <c r="AC191" s="35"/>
      <c r="AD191" s="35"/>
      <c r="AE191" s="35"/>
      <c r="AR191" s="239" t="s">
        <v>101</v>
      </c>
      <c r="AT191" s="239" t="s">
        <v>256</v>
      </c>
      <c r="AU191" s="239" t="s">
        <v>88</v>
      </c>
      <c r="AY191" s="14" t="s">
        <v>215</v>
      </c>
      <c r="BE191" s="240">
        <f>IF(N191="základní",J191,0)</f>
        <v>0</v>
      </c>
      <c r="BF191" s="240">
        <f>IF(N191="snížená",J191,0)</f>
        <v>0</v>
      </c>
      <c r="BG191" s="240">
        <f>IF(N191="zákl. přenesená",J191,0)</f>
        <v>0</v>
      </c>
      <c r="BH191" s="240">
        <f>IF(N191="sníž. přenesená",J191,0)</f>
        <v>0</v>
      </c>
      <c r="BI191" s="240">
        <f>IF(N191="nulová",J191,0)</f>
        <v>0</v>
      </c>
      <c r="BJ191" s="14" t="s">
        <v>86</v>
      </c>
      <c r="BK191" s="240">
        <f>ROUND(I191*H191,2)</f>
        <v>0</v>
      </c>
      <c r="BL191" s="14" t="s">
        <v>101</v>
      </c>
      <c r="BM191" s="239" t="s">
        <v>1555</v>
      </c>
    </row>
    <row r="192" s="12" customFormat="1" ht="22.8" customHeight="1">
      <c r="A192" s="12"/>
      <c r="B192" s="210"/>
      <c r="C192" s="211"/>
      <c r="D192" s="212" t="s">
        <v>78</v>
      </c>
      <c r="E192" s="224" t="s">
        <v>235</v>
      </c>
      <c r="F192" s="224" t="s">
        <v>1364</v>
      </c>
      <c r="G192" s="211"/>
      <c r="H192" s="211"/>
      <c r="I192" s="214"/>
      <c r="J192" s="225">
        <f>BK192</f>
        <v>0</v>
      </c>
      <c r="K192" s="211"/>
      <c r="L192" s="216"/>
      <c r="M192" s="217"/>
      <c r="N192" s="218"/>
      <c r="O192" s="218"/>
      <c r="P192" s="219">
        <f>SUM(P193:P195)</f>
        <v>0</v>
      </c>
      <c r="Q192" s="218"/>
      <c r="R192" s="219">
        <f>SUM(R193:R195)</f>
        <v>0.32437552000000008</v>
      </c>
      <c r="S192" s="218"/>
      <c r="T192" s="220">
        <f>SUM(T193:T195)</f>
        <v>0.35527500000000001</v>
      </c>
      <c r="U192" s="12"/>
      <c r="V192" s="12"/>
      <c r="W192" s="12"/>
      <c r="X192" s="12"/>
      <c r="Y192" s="12"/>
      <c r="Z192" s="12"/>
      <c r="AA192" s="12"/>
      <c r="AB192" s="12"/>
      <c r="AC192" s="12"/>
      <c r="AD192" s="12"/>
      <c r="AE192" s="12"/>
      <c r="AR192" s="221" t="s">
        <v>86</v>
      </c>
      <c r="AT192" s="222" t="s">
        <v>78</v>
      </c>
      <c r="AU192" s="222" t="s">
        <v>86</v>
      </c>
      <c r="AY192" s="221" t="s">
        <v>215</v>
      </c>
      <c r="BK192" s="223">
        <f>SUM(BK193:BK195)</f>
        <v>0</v>
      </c>
    </row>
    <row r="193" s="2" customFormat="1" ht="16.5" customHeight="1">
      <c r="A193" s="35"/>
      <c r="B193" s="36"/>
      <c r="C193" s="241" t="s">
        <v>403</v>
      </c>
      <c r="D193" s="241" t="s">
        <v>256</v>
      </c>
      <c r="E193" s="242" t="s">
        <v>1365</v>
      </c>
      <c r="F193" s="243" t="s">
        <v>1366</v>
      </c>
      <c r="G193" s="244" t="s">
        <v>259</v>
      </c>
      <c r="H193" s="245">
        <v>3.1949999999999998</v>
      </c>
      <c r="I193" s="246"/>
      <c r="J193" s="247">
        <f>ROUND(I193*H193,2)</f>
        <v>0</v>
      </c>
      <c r="K193" s="248"/>
      <c r="L193" s="41"/>
      <c r="M193" s="249" t="s">
        <v>1</v>
      </c>
      <c r="N193" s="250" t="s">
        <v>44</v>
      </c>
      <c r="O193" s="88"/>
      <c r="P193" s="237">
        <f>O193*H193</f>
        <v>0</v>
      </c>
      <c r="Q193" s="237">
        <v>0</v>
      </c>
      <c r="R193" s="237">
        <f>Q193*H193</f>
        <v>0</v>
      </c>
      <c r="S193" s="237">
        <v>0</v>
      </c>
      <c r="T193" s="238">
        <f>S193*H193</f>
        <v>0</v>
      </c>
      <c r="U193" s="35"/>
      <c r="V193" s="35"/>
      <c r="W193" s="35"/>
      <c r="X193" s="35"/>
      <c r="Y193" s="35"/>
      <c r="Z193" s="35"/>
      <c r="AA193" s="35"/>
      <c r="AB193" s="35"/>
      <c r="AC193" s="35"/>
      <c r="AD193" s="35"/>
      <c r="AE193" s="35"/>
      <c r="AR193" s="239" t="s">
        <v>101</v>
      </c>
      <c r="AT193" s="239" t="s">
        <v>256</v>
      </c>
      <c r="AU193" s="239" t="s">
        <v>88</v>
      </c>
      <c r="AY193" s="14" t="s">
        <v>215</v>
      </c>
      <c r="BE193" s="240">
        <f>IF(N193="základní",J193,0)</f>
        <v>0</v>
      </c>
      <c r="BF193" s="240">
        <f>IF(N193="snížená",J193,0)</f>
        <v>0</v>
      </c>
      <c r="BG193" s="240">
        <f>IF(N193="zákl. přenesená",J193,0)</f>
        <v>0</v>
      </c>
      <c r="BH193" s="240">
        <f>IF(N193="sníž. přenesená",J193,0)</f>
        <v>0</v>
      </c>
      <c r="BI193" s="240">
        <f>IF(N193="nulová",J193,0)</f>
        <v>0</v>
      </c>
      <c r="BJ193" s="14" t="s">
        <v>86</v>
      </c>
      <c r="BK193" s="240">
        <f>ROUND(I193*H193,2)</f>
        <v>0</v>
      </c>
      <c r="BL193" s="14" t="s">
        <v>101</v>
      </c>
      <c r="BM193" s="239" t="s">
        <v>1556</v>
      </c>
    </row>
    <row r="194" s="2" customFormat="1" ht="33" customHeight="1">
      <c r="A194" s="35"/>
      <c r="B194" s="36"/>
      <c r="C194" s="241" t="s">
        <v>407</v>
      </c>
      <c r="D194" s="241" t="s">
        <v>256</v>
      </c>
      <c r="E194" s="242" t="s">
        <v>1368</v>
      </c>
      <c r="F194" s="243" t="s">
        <v>1369</v>
      </c>
      <c r="G194" s="244" t="s">
        <v>259</v>
      </c>
      <c r="H194" s="245">
        <v>4.7370000000000001</v>
      </c>
      <c r="I194" s="246"/>
      <c r="J194" s="247">
        <f>ROUND(I194*H194,2)</f>
        <v>0</v>
      </c>
      <c r="K194" s="248"/>
      <c r="L194" s="41"/>
      <c r="M194" s="249" t="s">
        <v>1</v>
      </c>
      <c r="N194" s="250" t="s">
        <v>44</v>
      </c>
      <c r="O194" s="88"/>
      <c r="P194" s="237">
        <f>O194*H194</f>
        <v>0</v>
      </c>
      <c r="Q194" s="237">
        <v>0.066960000000000006</v>
      </c>
      <c r="R194" s="237">
        <f>Q194*H194</f>
        <v>0.31718952000000006</v>
      </c>
      <c r="S194" s="237">
        <v>0.074999999999999997</v>
      </c>
      <c r="T194" s="238">
        <f>S194*H194</f>
        <v>0.35527500000000001</v>
      </c>
      <c r="U194" s="35"/>
      <c r="V194" s="35"/>
      <c r="W194" s="35"/>
      <c r="X194" s="35"/>
      <c r="Y194" s="35"/>
      <c r="Z194" s="35"/>
      <c r="AA194" s="35"/>
      <c r="AB194" s="35"/>
      <c r="AC194" s="35"/>
      <c r="AD194" s="35"/>
      <c r="AE194" s="35"/>
      <c r="AR194" s="239" t="s">
        <v>101</v>
      </c>
      <c r="AT194" s="239" t="s">
        <v>256</v>
      </c>
      <c r="AU194" s="239" t="s">
        <v>88</v>
      </c>
      <c r="AY194" s="14" t="s">
        <v>215</v>
      </c>
      <c r="BE194" s="240">
        <f>IF(N194="základní",J194,0)</f>
        <v>0</v>
      </c>
      <c r="BF194" s="240">
        <f>IF(N194="snížená",J194,0)</f>
        <v>0</v>
      </c>
      <c r="BG194" s="240">
        <f>IF(N194="zákl. přenesená",J194,0)</f>
        <v>0</v>
      </c>
      <c r="BH194" s="240">
        <f>IF(N194="sníž. přenesená",J194,0)</f>
        <v>0</v>
      </c>
      <c r="BI194" s="240">
        <f>IF(N194="nulová",J194,0)</f>
        <v>0</v>
      </c>
      <c r="BJ194" s="14" t="s">
        <v>86</v>
      </c>
      <c r="BK194" s="240">
        <f>ROUND(I194*H194,2)</f>
        <v>0</v>
      </c>
      <c r="BL194" s="14" t="s">
        <v>101</v>
      </c>
      <c r="BM194" s="239" t="s">
        <v>1557</v>
      </c>
    </row>
    <row r="195" s="2" customFormat="1" ht="16.5" customHeight="1">
      <c r="A195" s="35"/>
      <c r="B195" s="36"/>
      <c r="C195" s="226" t="s">
        <v>411</v>
      </c>
      <c r="D195" s="226" t="s">
        <v>218</v>
      </c>
      <c r="E195" s="227" t="s">
        <v>1371</v>
      </c>
      <c r="F195" s="228" t="s">
        <v>1372</v>
      </c>
      <c r="G195" s="229" t="s">
        <v>652</v>
      </c>
      <c r="H195" s="230">
        <v>7.1859999999999999</v>
      </c>
      <c r="I195" s="231"/>
      <c r="J195" s="232">
        <f>ROUND(I195*H195,2)</f>
        <v>0</v>
      </c>
      <c r="K195" s="233"/>
      <c r="L195" s="234"/>
      <c r="M195" s="235" t="s">
        <v>1</v>
      </c>
      <c r="N195" s="236" t="s">
        <v>44</v>
      </c>
      <c r="O195" s="88"/>
      <c r="P195" s="237">
        <f>O195*H195</f>
        <v>0</v>
      </c>
      <c r="Q195" s="237">
        <v>0.001</v>
      </c>
      <c r="R195" s="237">
        <f>Q195*H195</f>
        <v>0.0071859999999999997</v>
      </c>
      <c r="S195" s="237">
        <v>0</v>
      </c>
      <c r="T195" s="238">
        <f>S195*H195</f>
        <v>0</v>
      </c>
      <c r="U195" s="35"/>
      <c r="V195" s="35"/>
      <c r="W195" s="35"/>
      <c r="X195" s="35"/>
      <c r="Y195" s="35"/>
      <c r="Z195" s="35"/>
      <c r="AA195" s="35"/>
      <c r="AB195" s="35"/>
      <c r="AC195" s="35"/>
      <c r="AD195" s="35"/>
      <c r="AE195" s="35"/>
      <c r="AR195" s="239" t="s">
        <v>222</v>
      </c>
      <c r="AT195" s="239" t="s">
        <v>218</v>
      </c>
      <c r="AU195" s="239" t="s">
        <v>88</v>
      </c>
      <c r="AY195" s="14" t="s">
        <v>215</v>
      </c>
      <c r="BE195" s="240">
        <f>IF(N195="základní",J195,0)</f>
        <v>0</v>
      </c>
      <c r="BF195" s="240">
        <f>IF(N195="snížená",J195,0)</f>
        <v>0</v>
      </c>
      <c r="BG195" s="240">
        <f>IF(N195="zákl. přenesená",J195,0)</f>
        <v>0</v>
      </c>
      <c r="BH195" s="240">
        <f>IF(N195="sníž. přenesená",J195,0)</f>
        <v>0</v>
      </c>
      <c r="BI195" s="240">
        <f>IF(N195="nulová",J195,0)</f>
        <v>0</v>
      </c>
      <c r="BJ195" s="14" t="s">
        <v>86</v>
      </c>
      <c r="BK195" s="240">
        <f>ROUND(I195*H195,2)</f>
        <v>0</v>
      </c>
      <c r="BL195" s="14" t="s">
        <v>101</v>
      </c>
      <c r="BM195" s="239" t="s">
        <v>1558</v>
      </c>
    </row>
    <row r="196" s="12" customFormat="1" ht="22.8" customHeight="1">
      <c r="A196" s="12"/>
      <c r="B196" s="210"/>
      <c r="C196" s="211"/>
      <c r="D196" s="212" t="s">
        <v>78</v>
      </c>
      <c r="E196" s="224" t="s">
        <v>222</v>
      </c>
      <c r="F196" s="224" t="s">
        <v>1124</v>
      </c>
      <c r="G196" s="211"/>
      <c r="H196" s="211"/>
      <c r="I196" s="214"/>
      <c r="J196" s="225">
        <f>BK196</f>
        <v>0</v>
      </c>
      <c r="K196" s="211"/>
      <c r="L196" s="216"/>
      <c r="M196" s="217"/>
      <c r="N196" s="218"/>
      <c r="O196" s="218"/>
      <c r="P196" s="219">
        <f>SUM(P197:P200)</f>
        <v>0</v>
      </c>
      <c r="Q196" s="218"/>
      <c r="R196" s="219">
        <f>SUM(R197:R200)</f>
        <v>0.0077599999999999995</v>
      </c>
      <c r="S196" s="218"/>
      <c r="T196" s="220">
        <f>SUM(T197:T200)</f>
        <v>0</v>
      </c>
      <c r="U196" s="12"/>
      <c r="V196" s="12"/>
      <c r="W196" s="12"/>
      <c r="X196" s="12"/>
      <c r="Y196" s="12"/>
      <c r="Z196" s="12"/>
      <c r="AA196" s="12"/>
      <c r="AB196" s="12"/>
      <c r="AC196" s="12"/>
      <c r="AD196" s="12"/>
      <c r="AE196" s="12"/>
      <c r="AR196" s="221" t="s">
        <v>86</v>
      </c>
      <c r="AT196" s="222" t="s">
        <v>78</v>
      </c>
      <c r="AU196" s="222" t="s">
        <v>86</v>
      </c>
      <c r="AY196" s="221" t="s">
        <v>215</v>
      </c>
      <c r="BK196" s="223">
        <f>SUM(BK197:BK200)</f>
        <v>0</v>
      </c>
    </row>
    <row r="197" s="2" customFormat="1" ht="24.15" customHeight="1">
      <c r="A197" s="35"/>
      <c r="B197" s="36"/>
      <c r="C197" s="241" t="s">
        <v>415</v>
      </c>
      <c r="D197" s="241" t="s">
        <v>256</v>
      </c>
      <c r="E197" s="242" t="s">
        <v>1559</v>
      </c>
      <c r="F197" s="243" t="s">
        <v>1560</v>
      </c>
      <c r="G197" s="244" t="s">
        <v>221</v>
      </c>
      <c r="H197" s="245">
        <v>19.399999999999999</v>
      </c>
      <c r="I197" s="246"/>
      <c r="J197" s="247">
        <f>ROUND(I197*H197,2)</f>
        <v>0</v>
      </c>
      <c r="K197" s="248"/>
      <c r="L197" s="41"/>
      <c r="M197" s="249" t="s">
        <v>1</v>
      </c>
      <c r="N197" s="250" t="s">
        <v>44</v>
      </c>
      <c r="O197" s="88"/>
      <c r="P197" s="237">
        <f>O197*H197</f>
        <v>0</v>
      </c>
      <c r="Q197" s="237">
        <v>0.00040000000000000002</v>
      </c>
      <c r="R197" s="237">
        <f>Q197*H197</f>
        <v>0.0077599999999999995</v>
      </c>
      <c r="S197" s="237">
        <v>0</v>
      </c>
      <c r="T197" s="238">
        <f>S197*H197</f>
        <v>0</v>
      </c>
      <c r="U197" s="35"/>
      <c r="V197" s="35"/>
      <c r="W197" s="35"/>
      <c r="X197" s="35"/>
      <c r="Y197" s="35"/>
      <c r="Z197" s="35"/>
      <c r="AA197" s="35"/>
      <c r="AB197" s="35"/>
      <c r="AC197" s="35"/>
      <c r="AD197" s="35"/>
      <c r="AE197" s="35"/>
      <c r="AR197" s="239" t="s">
        <v>101</v>
      </c>
      <c r="AT197" s="239" t="s">
        <v>256</v>
      </c>
      <c r="AU197" s="239" t="s">
        <v>88</v>
      </c>
      <c r="AY197" s="14" t="s">
        <v>215</v>
      </c>
      <c r="BE197" s="240">
        <f>IF(N197="základní",J197,0)</f>
        <v>0</v>
      </c>
      <c r="BF197" s="240">
        <f>IF(N197="snížená",J197,0)</f>
        <v>0</v>
      </c>
      <c r="BG197" s="240">
        <f>IF(N197="zákl. přenesená",J197,0)</f>
        <v>0</v>
      </c>
      <c r="BH197" s="240">
        <f>IF(N197="sníž. přenesená",J197,0)</f>
        <v>0</v>
      </c>
      <c r="BI197" s="240">
        <f>IF(N197="nulová",J197,0)</f>
        <v>0</v>
      </c>
      <c r="BJ197" s="14" t="s">
        <v>86</v>
      </c>
      <c r="BK197" s="240">
        <f>ROUND(I197*H197,2)</f>
        <v>0</v>
      </c>
      <c r="BL197" s="14" t="s">
        <v>101</v>
      </c>
      <c r="BM197" s="239" t="s">
        <v>1561</v>
      </c>
    </row>
    <row r="198" s="2" customFormat="1" ht="16.5" customHeight="1">
      <c r="A198" s="35"/>
      <c r="B198" s="36"/>
      <c r="C198" s="226" t="s">
        <v>419</v>
      </c>
      <c r="D198" s="226" t="s">
        <v>218</v>
      </c>
      <c r="E198" s="227" t="s">
        <v>1562</v>
      </c>
      <c r="F198" s="228" t="s">
        <v>1563</v>
      </c>
      <c r="G198" s="229" t="s">
        <v>226</v>
      </c>
      <c r="H198" s="230">
        <v>17</v>
      </c>
      <c r="I198" s="231"/>
      <c r="J198" s="232">
        <f>ROUND(I198*H198,2)</f>
        <v>0</v>
      </c>
      <c r="K198" s="233"/>
      <c r="L198" s="234"/>
      <c r="M198" s="235" t="s">
        <v>1</v>
      </c>
      <c r="N198" s="236" t="s">
        <v>44</v>
      </c>
      <c r="O198" s="88"/>
      <c r="P198" s="237">
        <f>O198*H198</f>
        <v>0</v>
      </c>
      <c r="Q198" s="237">
        <v>0</v>
      </c>
      <c r="R198" s="237">
        <f>Q198*H198</f>
        <v>0</v>
      </c>
      <c r="S198" s="237">
        <v>0</v>
      </c>
      <c r="T198" s="238">
        <f>S198*H198</f>
        <v>0</v>
      </c>
      <c r="U198" s="35"/>
      <c r="V198" s="35"/>
      <c r="W198" s="35"/>
      <c r="X198" s="35"/>
      <c r="Y198" s="35"/>
      <c r="Z198" s="35"/>
      <c r="AA198" s="35"/>
      <c r="AB198" s="35"/>
      <c r="AC198" s="35"/>
      <c r="AD198" s="35"/>
      <c r="AE198" s="35"/>
      <c r="AR198" s="239" t="s">
        <v>222</v>
      </c>
      <c r="AT198" s="239" t="s">
        <v>218</v>
      </c>
      <c r="AU198" s="239" t="s">
        <v>88</v>
      </c>
      <c r="AY198" s="14" t="s">
        <v>215</v>
      </c>
      <c r="BE198" s="240">
        <f>IF(N198="základní",J198,0)</f>
        <v>0</v>
      </c>
      <c r="BF198" s="240">
        <f>IF(N198="snížená",J198,0)</f>
        <v>0</v>
      </c>
      <c r="BG198" s="240">
        <f>IF(N198="zákl. přenesená",J198,0)</f>
        <v>0</v>
      </c>
      <c r="BH198" s="240">
        <f>IF(N198="sníž. přenesená",J198,0)</f>
        <v>0</v>
      </c>
      <c r="BI198" s="240">
        <f>IF(N198="nulová",J198,0)</f>
        <v>0</v>
      </c>
      <c r="BJ198" s="14" t="s">
        <v>86</v>
      </c>
      <c r="BK198" s="240">
        <f>ROUND(I198*H198,2)</f>
        <v>0</v>
      </c>
      <c r="BL198" s="14" t="s">
        <v>101</v>
      </c>
      <c r="BM198" s="239" t="s">
        <v>1564</v>
      </c>
    </row>
    <row r="199" s="2" customFormat="1" ht="16.5" customHeight="1">
      <c r="A199" s="35"/>
      <c r="B199" s="36"/>
      <c r="C199" s="226" t="s">
        <v>423</v>
      </c>
      <c r="D199" s="226" t="s">
        <v>218</v>
      </c>
      <c r="E199" s="227" t="s">
        <v>1565</v>
      </c>
      <c r="F199" s="228" t="s">
        <v>1566</v>
      </c>
      <c r="G199" s="229" t="s">
        <v>226</v>
      </c>
      <c r="H199" s="230">
        <v>1</v>
      </c>
      <c r="I199" s="231"/>
      <c r="J199" s="232">
        <f>ROUND(I199*H199,2)</f>
        <v>0</v>
      </c>
      <c r="K199" s="233"/>
      <c r="L199" s="234"/>
      <c r="M199" s="235" t="s">
        <v>1</v>
      </c>
      <c r="N199" s="236" t="s">
        <v>44</v>
      </c>
      <c r="O199" s="88"/>
      <c r="P199" s="237">
        <f>O199*H199</f>
        <v>0</v>
      </c>
      <c r="Q199" s="237">
        <v>0</v>
      </c>
      <c r="R199" s="237">
        <f>Q199*H199</f>
        <v>0</v>
      </c>
      <c r="S199" s="237">
        <v>0</v>
      </c>
      <c r="T199" s="238">
        <f>S199*H199</f>
        <v>0</v>
      </c>
      <c r="U199" s="35"/>
      <c r="V199" s="35"/>
      <c r="W199" s="35"/>
      <c r="X199" s="35"/>
      <c r="Y199" s="35"/>
      <c r="Z199" s="35"/>
      <c r="AA199" s="35"/>
      <c r="AB199" s="35"/>
      <c r="AC199" s="35"/>
      <c r="AD199" s="35"/>
      <c r="AE199" s="35"/>
      <c r="AR199" s="239" t="s">
        <v>222</v>
      </c>
      <c r="AT199" s="239" t="s">
        <v>218</v>
      </c>
      <c r="AU199" s="239" t="s">
        <v>88</v>
      </c>
      <c r="AY199" s="14" t="s">
        <v>215</v>
      </c>
      <c r="BE199" s="240">
        <f>IF(N199="základní",J199,0)</f>
        <v>0</v>
      </c>
      <c r="BF199" s="240">
        <f>IF(N199="snížená",J199,0)</f>
        <v>0</v>
      </c>
      <c r="BG199" s="240">
        <f>IF(N199="zákl. přenesená",J199,0)</f>
        <v>0</v>
      </c>
      <c r="BH199" s="240">
        <f>IF(N199="sníž. přenesená",J199,0)</f>
        <v>0</v>
      </c>
      <c r="BI199" s="240">
        <f>IF(N199="nulová",J199,0)</f>
        <v>0</v>
      </c>
      <c r="BJ199" s="14" t="s">
        <v>86</v>
      </c>
      <c r="BK199" s="240">
        <f>ROUND(I199*H199,2)</f>
        <v>0</v>
      </c>
      <c r="BL199" s="14" t="s">
        <v>101</v>
      </c>
      <c r="BM199" s="239" t="s">
        <v>1567</v>
      </c>
    </row>
    <row r="200" s="2" customFormat="1" ht="16.5" customHeight="1">
      <c r="A200" s="35"/>
      <c r="B200" s="36"/>
      <c r="C200" s="226" t="s">
        <v>427</v>
      </c>
      <c r="D200" s="226" t="s">
        <v>218</v>
      </c>
      <c r="E200" s="227" t="s">
        <v>1568</v>
      </c>
      <c r="F200" s="228" t="s">
        <v>1569</v>
      </c>
      <c r="G200" s="229" t="s">
        <v>226</v>
      </c>
      <c r="H200" s="230">
        <v>1</v>
      </c>
      <c r="I200" s="231"/>
      <c r="J200" s="232">
        <f>ROUND(I200*H200,2)</f>
        <v>0</v>
      </c>
      <c r="K200" s="233"/>
      <c r="L200" s="234"/>
      <c r="M200" s="235" t="s">
        <v>1</v>
      </c>
      <c r="N200" s="236" t="s">
        <v>44</v>
      </c>
      <c r="O200" s="88"/>
      <c r="P200" s="237">
        <f>O200*H200</f>
        <v>0</v>
      </c>
      <c r="Q200" s="237">
        <v>0</v>
      </c>
      <c r="R200" s="237">
        <f>Q200*H200</f>
        <v>0</v>
      </c>
      <c r="S200" s="237">
        <v>0</v>
      </c>
      <c r="T200" s="238">
        <f>S200*H200</f>
        <v>0</v>
      </c>
      <c r="U200" s="35"/>
      <c r="V200" s="35"/>
      <c r="W200" s="35"/>
      <c r="X200" s="35"/>
      <c r="Y200" s="35"/>
      <c r="Z200" s="35"/>
      <c r="AA200" s="35"/>
      <c r="AB200" s="35"/>
      <c r="AC200" s="35"/>
      <c r="AD200" s="35"/>
      <c r="AE200" s="35"/>
      <c r="AR200" s="239" t="s">
        <v>222</v>
      </c>
      <c r="AT200" s="239" t="s">
        <v>218</v>
      </c>
      <c r="AU200" s="239" t="s">
        <v>88</v>
      </c>
      <c r="AY200" s="14" t="s">
        <v>215</v>
      </c>
      <c r="BE200" s="240">
        <f>IF(N200="základní",J200,0)</f>
        <v>0</v>
      </c>
      <c r="BF200" s="240">
        <f>IF(N200="snížená",J200,0)</f>
        <v>0</v>
      </c>
      <c r="BG200" s="240">
        <f>IF(N200="zákl. přenesená",J200,0)</f>
        <v>0</v>
      </c>
      <c r="BH200" s="240">
        <f>IF(N200="sníž. přenesená",J200,0)</f>
        <v>0</v>
      </c>
      <c r="BI200" s="240">
        <f>IF(N200="nulová",J200,0)</f>
        <v>0</v>
      </c>
      <c r="BJ200" s="14" t="s">
        <v>86</v>
      </c>
      <c r="BK200" s="240">
        <f>ROUND(I200*H200,2)</f>
        <v>0</v>
      </c>
      <c r="BL200" s="14" t="s">
        <v>101</v>
      </c>
      <c r="BM200" s="239" t="s">
        <v>1570</v>
      </c>
    </row>
    <row r="201" s="12" customFormat="1" ht="22.8" customHeight="1">
      <c r="A201" s="12"/>
      <c r="B201" s="210"/>
      <c r="C201" s="211"/>
      <c r="D201" s="212" t="s">
        <v>78</v>
      </c>
      <c r="E201" s="224" t="s">
        <v>246</v>
      </c>
      <c r="F201" s="224" t="s">
        <v>1137</v>
      </c>
      <c r="G201" s="211"/>
      <c r="H201" s="211"/>
      <c r="I201" s="214"/>
      <c r="J201" s="225">
        <f>BK201</f>
        <v>0</v>
      </c>
      <c r="K201" s="211"/>
      <c r="L201" s="216"/>
      <c r="M201" s="217"/>
      <c r="N201" s="218"/>
      <c r="O201" s="218"/>
      <c r="P201" s="219">
        <f>SUM(P202:P217)</f>
        <v>0</v>
      </c>
      <c r="Q201" s="218"/>
      <c r="R201" s="219">
        <f>SUM(R202:R217)</f>
        <v>8.6605837100000009</v>
      </c>
      <c r="S201" s="218"/>
      <c r="T201" s="220">
        <f>SUM(T202:T217)</f>
        <v>177.83172000000002</v>
      </c>
      <c r="U201" s="12"/>
      <c r="V201" s="12"/>
      <c r="W201" s="12"/>
      <c r="X201" s="12"/>
      <c r="Y201" s="12"/>
      <c r="Z201" s="12"/>
      <c r="AA201" s="12"/>
      <c r="AB201" s="12"/>
      <c r="AC201" s="12"/>
      <c r="AD201" s="12"/>
      <c r="AE201" s="12"/>
      <c r="AR201" s="221" t="s">
        <v>86</v>
      </c>
      <c r="AT201" s="222" t="s">
        <v>78</v>
      </c>
      <c r="AU201" s="222" t="s">
        <v>86</v>
      </c>
      <c r="AY201" s="221" t="s">
        <v>215</v>
      </c>
      <c r="BK201" s="223">
        <f>SUM(BK202:BK217)</f>
        <v>0</v>
      </c>
    </row>
    <row r="202" s="2" customFormat="1" ht="16.5" customHeight="1">
      <c r="A202" s="35"/>
      <c r="B202" s="36"/>
      <c r="C202" s="241" t="s">
        <v>431</v>
      </c>
      <c r="D202" s="241" t="s">
        <v>256</v>
      </c>
      <c r="E202" s="242" t="s">
        <v>1571</v>
      </c>
      <c r="F202" s="243" t="s">
        <v>1572</v>
      </c>
      <c r="G202" s="244" t="s">
        <v>221</v>
      </c>
      <c r="H202" s="245">
        <v>5</v>
      </c>
      <c r="I202" s="246"/>
      <c r="J202" s="247">
        <f>ROUND(I202*H202,2)</f>
        <v>0</v>
      </c>
      <c r="K202" s="248"/>
      <c r="L202" s="41"/>
      <c r="M202" s="249" t="s">
        <v>1</v>
      </c>
      <c r="N202" s="250" t="s">
        <v>44</v>
      </c>
      <c r="O202" s="88"/>
      <c r="P202" s="237">
        <f>O202*H202</f>
        <v>0</v>
      </c>
      <c r="Q202" s="237">
        <v>0.00117</v>
      </c>
      <c r="R202" s="237">
        <f>Q202*H202</f>
        <v>0.0058500000000000002</v>
      </c>
      <c r="S202" s="237">
        <v>0</v>
      </c>
      <c r="T202" s="238">
        <f>S202*H202</f>
        <v>0</v>
      </c>
      <c r="U202" s="35"/>
      <c r="V202" s="35"/>
      <c r="W202" s="35"/>
      <c r="X202" s="35"/>
      <c r="Y202" s="35"/>
      <c r="Z202" s="35"/>
      <c r="AA202" s="35"/>
      <c r="AB202" s="35"/>
      <c r="AC202" s="35"/>
      <c r="AD202" s="35"/>
      <c r="AE202" s="35"/>
      <c r="AR202" s="239" t="s">
        <v>101</v>
      </c>
      <c r="AT202" s="239" t="s">
        <v>256</v>
      </c>
      <c r="AU202" s="239" t="s">
        <v>88</v>
      </c>
      <c r="AY202" s="14" t="s">
        <v>215</v>
      </c>
      <c r="BE202" s="240">
        <f>IF(N202="základní",J202,0)</f>
        <v>0</v>
      </c>
      <c r="BF202" s="240">
        <f>IF(N202="snížená",J202,0)</f>
        <v>0</v>
      </c>
      <c r="BG202" s="240">
        <f>IF(N202="zákl. přenesená",J202,0)</f>
        <v>0</v>
      </c>
      <c r="BH202" s="240">
        <f>IF(N202="sníž. přenesená",J202,0)</f>
        <v>0</v>
      </c>
      <c r="BI202" s="240">
        <f>IF(N202="nulová",J202,0)</f>
        <v>0</v>
      </c>
      <c r="BJ202" s="14" t="s">
        <v>86</v>
      </c>
      <c r="BK202" s="240">
        <f>ROUND(I202*H202,2)</f>
        <v>0</v>
      </c>
      <c r="BL202" s="14" t="s">
        <v>101</v>
      </c>
      <c r="BM202" s="239" t="s">
        <v>1573</v>
      </c>
    </row>
    <row r="203" s="2" customFormat="1" ht="16.5" customHeight="1">
      <c r="A203" s="35"/>
      <c r="B203" s="36"/>
      <c r="C203" s="241" t="s">
        <v>435</v>
      </c>
      <c r="D203" s="241" t="s">
        <v>256</v>
      </c>
      <c r="E203" s="242" t="s">
        <v>1574</v>
      </c>
      <c r="F203" s="243" t="s">
        <v>1575</v>
      </c>
      <c r="G203" s="244" t="s">
        <v>221</v>
      </c>
      <c r="H203" s="245">
        <v>5</v>
      </c>
      <c r="I203" s="246"/>
      <c r="J203" s="247">
        <f>ROUND(I203*H203,2)</f>
        <v>0</v>
      </c>
      <c r="K203" s="248"/>
      <c r="L203" s="41"/>
      <c r="M203" s="249" t="s">
        <v>1</v>
      </c>
      <c r="N203" s="250" t="s">
        <v>44</v>
      </c>
      <c r="O203" s="88"/>
      <c r="P203" s="237">
        <f>O203*H203</f>
        <v>0</v>
      </c>
      <c r="Q203" s="237">
        <v>0.00058</v>
      </c>
      <c r="R203" s="237">
        <f>Q203*H203</f>
        <v>0.0028999999999999998</v>
      </c>
      <c r="S203" s="237">
        <v>0</v>
      </c>
      <c r="T203" s="238">
        <f>S203*H203</f>
        <v>0</v>
      </c>
      <c r="U203" s="35"/>
      <c r="V203" s="35"/>
      <c r="W203" s="35"/>
      <c r="X203" s="35"/>
      <c r="Y203" s="35"/>
      <c r="Z203" s="35"/>
      <c r="AA203" s="35"/>
      <c r="AB203" s="35"/>
      <c r="AC203" s="35"/>
      <c r="AD203" s="35"/>
      <c r="AE203" s="35"/>
      <c r="AR203" s="239" t="s">
        <v>101</v>
      </c>
      <c r="AT203" s="239" t="s">
        <v>256</v>
      </c>
      <c r="AU203" s="239" t="s">
        <v>88</v>
      </c>
      <c r="AY203" s="14" t="s">
        <v>215</v>
      </c>
      <c r="BE203" s="240">
        <f>IF(N203="základní",J203,0)</f>
        <v>0</v>
      </c>
      <c r="BF203" s="240">
        <f>IF(N203="snížená",J203,0)</f>
        <v>0</v>
      </c>
      <c r="BG203" s="240">
        <f>IF(N203="zákl. přenesená",J203,0)</f>
        <v>0</v>
      </c>
      <c r="BH203" s="240">
        <f>IF(N203="sníž. přenesená",J203,0)</f>
        <v>0</v>
      </c>
      <c r="BI203" s="240">
        <f>IF(N203="nulová",J203,0)</f>
        <v>0</v>
      </c>
      <c r="BJ203" s="14" t="s">
        <v>86</v>
      </c>
      <c r="BK203" s="240">
        <f>ROUND(I203*H203,2)</f>
        <v>0</v>
      </c>
      <c r="BL203" s="14" t="s">
        <v>101</v>
      </c>
      <c r="BM203" s="239" t="s">
        <v>1576</v>
      </c>
    </row>
    <row r="204" s="2" customFormat="1" ht="24.15" customHeight="1">
      <c r="A204" s="35"/>
      <c r="B204" s="36"/>
      <c r="C204" s="226" t="s">
        <v>441</v>
      </c>
      <c r="D204" s="226" t="s">
        <v>218</v>
      </c>
      <c r="E204" s="227" t="s">
        <v>1577</v>
      </c>
      <c r="F204" s="228" t="s">
        <v>1578</v>
      </c>
      <c r="G204" s="229" t="s">
        <v>249</v>
      </c>
      <c r="H204" s="230">
        <v>0.069000000000000006</v>
      </c>
      <c r="I204" s="231"/>
      <c r="J204" s="232">
        <f>ROUND(I204*H204,2)</f>
        <v>0</v>
      </c>
      <c r="K204" s="233"/>
      <c r="L204" s="234"/>
      <c r="M204" s="235" t="s">
        <v>1</v>
      </c>
      <c r="N204" s="236" t="s">
        <v>44</v>
      </c>
      <c r="O204" s="88"/>
      <c r="P204" s="237">
        <f>O204*H204</f>
        <v>0</v>
      </c>
      <c r="Q204" s="237">
        <v>1</v>
      </c>
      <c r="R204" s="237">
        <f>Q204*H204</f>
        <v>0.069000000000000006</v>
      </c>
      <c r="S204" s="237">
        <v>0</v>
      </c>
      <c r="T204" s="238">
        <f>S204*H204</f>
        <v>0</v>
      </c>
      <c r="U204" s="35"/>
      <c r="V204" s="35"/>
      <c r="W204" s="35"/>
      <c r="X204" s="35"/>
      <c r="Y204" s="35"/>
      <c r="Z204" s="35"/>
      <c r="AA204" s="35"/>
      <c r="AB204" s="35"/>
      <c r="AC204" s="35"/>
      <c r="AD204" s="35"/>
      <c r="AE204" s="35"/>
      <c r="AR204" s="239" t="s">
        <v>222</v>
      </c>
      <c r="AT204" s="239" t="s">
        <v>218</v>
      </c>
      <c r="AU204" s="239" t="s">
        <v>88</v>
      </c>
      <c r="AY204" s="14" t="s">
        <v>215</v>
      </c>
      <c r="BE204" s="240">
        <f>IF(N204="základní",J204,0)</f>
        <v>0</v>
      </c>
      <c r="BF204" s="240">
        <f>IF(N204="snížená",J204,0)</f>
        <v>0</v>
      </c>
      <c r="BG204" s="240">
        <f>IF(N204="zákl. přenesená",J204,0)</f>
        <v>0</v>
      </c>
      <c r="BH204" s="240">
        <f>IF(N204="sníž. přenesená",J204,0)</f>
        <v>0</v>
      </c>
      <c r="BI204" s="240">
        <f>IF(N204="nulová",J204,0)</f>
        <v>0</v>
      </c>
      <c r="BJ204" s="14" t="s">
        <v>86</v>
      </c>
      <c r="BK204" s="240">
        <f>ROUND(I204*H204,2)</f>
        <v>0</v>
      </c>
      <c r="BL204" s="14" t="s">
        <v>101</v>
      </c>
      <c r="BM204" s="239" t="s">
        <v>1579</v>
      </c>
    </row>
    <row r="205" s="2" customFormat="1" ht="16.5" customHeight="1">
      <c r="A205" s="35"/>
      <c r="B205" s="36"/>
      <c r="C205" s="226" t="s">
        <v>445</v>
      </c>
      <c r="D205" s="226" t="s">
        <v>218</v>
      </c>
      <c r="E205" s="227" t="s">
        <v>1580</v>
      </c>
      <c r="F205" s="228" t="s">
        <v>1581</v>
      </c>
      <c r="G205" s="229" t="s">
        <v>249</v>
      </c>
      <c r="H205" s="230">
        <v>0.029000000000000001</v>
      </c>
      <c r="I205" s="231"/>
      <c r="J205" s="232">
        <f>ROUND(I205*H205,2)</f>
        <v>0</v>
      </c>
      <c r="K205" s="233"/>
      <c r="L205" s="234"/>
      <c r="M205" s="235" t="s">
        <v>1</v>
      </c>
      <c r="N205" s="236" t="s">
        <v>44</v>
      </c>
      <c r="O205" s="88"/>
      <c r="P205" s="237">
        <f>O205*H205</f>
        <v>0</v>
      </c>
      <c r="Q205" s="237">
        <v>1</v>
      </c>
      <c r="R205" s="237">
        <f>Q205*H205</f>
        <v>0.029000000000000001</v>
      </c>
      <c r="S205" s="237">
        <v>0</v>
      </c>
      <c r="T205" s="238">
        <f>S205*H205</f>
        <v>0</v>
      </c>
      <c r="U205" s="35"/>
      <c r="V205" s="35"/>
      <c r="W205" s="35"/>
      <c r="X205" s="35"/>
      <c r="Y205" s="35"/>
      <c r="Z205" s="35"/>
      <c r="AA205" s="35"/>
      <c r="AB205" s="35"/>
      <c r="AC205" s="35"/>
      <c r="AD205" s="35"/>
      <c r="AE205" s="35"/>
      <c r="AR205" s="239" t="s">
        <v>222</v>
      </c>
      <c r="AT205" s="239" t="s">
        <v>218</v>
      </c>
      <c r="AU205" s="239" t="s">
        <v>88</v>
      </c>
      <c r="AY205" s="14" t="s">
        <v>215</v>
      </c>
      <c r="BE205" s="240">
        <f>IF(N205="základní",J205,0)</f>
        <v>0</v>
      </c>
      <c r="BF205" s="240">
        <f>IF(N205="snížená",J205,0)</f>
        <v>0</v>
      </c>
      <c r="BG205" s="240">
        <f>IF(N205="zákl. přenesená",J205,0)</f>
        <v>0</v>
      </c>
      <c r="BH205" s="240">
        <f>IF(N205="sníž. přenesená",J205,0)</f>
        <v>0</v>
      </c>
      <c r="BI205" s="240">
        <f>IF(N205="nulová",J205,0)</f>
        <v>0</v>
      </c>
      <c r="BJ205" s="14" t="s">
        <v>86</v>
      </c>
      <c r="BK205" s="240">
        <f>ROUND(I205*H205,2)</f>
        <v>0</v>
      </c>
      <c r="BL205" s="14" t="s">
        <v>101</v>
      </c>
      <c r="BM205" s="239" t="s">
        <v>1582</v>
      </c>
    </row>
    <row r="206" s="2" customFormat="1" ht="21.75" customHeight="1">
      <c r="A206" s="35"/>
      <c r="B206" s="36"/>
      <c r="C206" s="226" t="s">
        <v>449</v>
      </c>
      <c r="D206" s="226" t="s">
        <v>218</v>
      </c>
      <c r="E206" s="227" t="s">
        <v>1583</v>
      </c>
      <c r="F206" s="228" t="s">
        <v>1584</v>
      </c>
      <c r="G206" s="229" t="s">
        <v>249</v>
      </c>
      <c r="H206" s="230">
        <v>0.16400000000000001</v>
      </c>
      <c r="I206" s="231"/>
      <c r="J206" s="232">
        <f>ROUND(I206*H206,2)</f>
        <v>0</v>
      </c>
      <c r="K206" s="233"/>
      <c r="L206" s="234"/>
      <c r="M206" s="235" t="s">
        <v>1</v>
      </c>
      <c r="N206" s="236" t="s">
        <v>44</v>
      </c>
      <c r="O206" s="88"/>
      <c r="P206" s="237">
        <f>O206*H206</f>
        <v>0</v>
      </c>
      <c r="Q206" s="237">
        <v>1</v>
      </c>
      <c r="R206" s="237">
        <f>Q206*H206</f>
        <v>0.16400000000000001</v>
      </c>
      <c r="S206" s="237">
        <v>0</v>
      </c>
      <c r="T206" s="238">
        <f>S206*H206</f>
        <v>0</v>
      </c>
      <c r="U206" s="35"/>
      <c r="V206" s="35"/>
      <c r="W206" s="35"/>
      <c r="X206" s="35"/>
      <c r="Y206" s="35"/>
      <c r="Z206" s="35"/>
      <c r="AA206" s="35"/>
      <c r="AB206" s="35"/>
      <c r="AC206" s="35"/>
      <c r="AD206" s="35"/>
      <c r="AE206" s="35"/>
      <c r="AR206" s="239" t="s">
        <v>222</v>
      </c>
      <c r="AT206" s="239" t="s">
        <v>218</v>
      </c>
      <c r="AU206" s="239" t="s">
        <v>88</v>
      </c>
      <c r="AY206" s="14" t="s">
        <v>215</v>
      </c>
      <c r="BE206" s="240">
        <f>IF(N206="základní",J206,0)</f>
        <v>0</v>
      </c>
      <c r="BF206" s="240">
        <f>IF(N206="snížená",J206,0)</f>
        <v>0</v>
      </c>
      <c r="BG206" s="240">
        <f>IF(N206="zákl. přenesená",J206,0)</f>
        <v>0</v>
      </c>
      <c r="BH206" s="240">
        <f>IF(N206="sníž. přenesená",J206,0)</f>
        <v>0</v>
      </c>
      <c r="BI206" s="240">
        <f>IF(N206="nulová",J206,0)</f>
        <v>0</v>
      </c>
      <c r="BJ206" s="14" t="s">
        <v>86</v>
      </c>
      <c r="BK206" s="240">
        <f>ROUND(I206*H206,2)</f>
        <v>0</v>
      </c>
      <c r="BL206" s="14" t="s">
        <v>101</v>
      </c>
      <c r="BM206" s="239" t="s">
        <v>1585</v>
      </c>
    </row>
    <row r="207" s="2" customFormat="1" ht="21.75" customHeight="1">
      <c r="A207" s="35"/>
      <c r="B207" s="36"/>
      <c r="C207" s="226" t="s">
        <v>453</v>
      </c>
      <c r="D207" s="226" t="s">
        <v>218</v>
      </c>
      <c r="E207" s="227" t="s">
        <v>1586</v>
      </c>
      <c r="F207" s="228" t="s">
        <v>1587</v>
      </c>
      <c r="G207" s="229" t="s">
        <v>249</v>
      </c>
      <c r="H207" s="230">
        <v>0.032000000000000001</v>
      </c>
      <c r="I207" s="231"/>
      <c r="J207" s="232">
        <f>ROUND(I207*H207,2)</f>
        <v>0</v>
      </c>
      <c r="K207" s="233"/>
      <c r="L207" s="234"/>
      <c r="M207" s="235" t="s">
        <v>1</v>
      </c>
      <c r="N207" s="236" t="s">
        <v>44</v>
      </c>
      <c r="O207" s="88"/>
      <c r="P207" s="237">
        <f>O207*H207</f>
        <v>0</v>
      </c>
      <c r="Q207" s="237">
        <v>1</v>
      </c>
      <c r="R207" s="237">
        <f>Q207*H207</f>
        <v>0.032000000000000001</v>
      </c>
      <c r="S207" s="237">
        <v>0</v>
      </c>
      <c r="T207" s="238">
        <f>S207*H207</f>
        <v>0</v>
      </c>
      <c r="U207" s="35"/>
      <c r="V207" s="35"/>
      <c r="W207" s="35"/>
      <c r="X207" s="35"/>
      <c r="Y207" s="35"/>
      <c r="Z207" s="35"/>
      <c r="AA207" s="35"/>
      <c r="AB207" s="35"/>
      <c r="AC207" s="35"/>
      <c r="AD207" s="35"/>
      <c r="AE207" s="35"/>
      <c r="AR207" s="239" t="s">
        <v>222</v>
      </c>
      <c r="AT207" s="239" t="s">
        <v>218</v>
      </c>
      <c r="AU207" s="239" t="s">
        <v>88</v>
      </c>
      <c r="AY207" s="14" t="s">
        <v>215</v>
      </c>
      <c r="BE207" s="240">
        <f>IF(N207="základní",J207,0)</f>
        <v>0</v>
      </c>
      <c r="BF207" s="240">
        <f>IF(N207="snížená",J207,0)</f>
        <v>0</v>
      </c>
      <c r="BG207" s="240">
        <f>IF(N207="zákl. přenesená",J207,0)</f>
        <v>0</v>
      </c>
      <c r="BH207" s="240">
        <f>IF(N207="sníž. přenesená",J207,0)</f>
        <v>0</v>
      </c>
      <c r="BI207" s="240">
        <f>IF(N207="nulová",J207,0)</f>
        <v>0</v>
      </c>
      <c r="BJ207" s="14" t="s">
        <v>86</v>
      </c>
      <c r="BK207" s="240">
        <f>ROUND(I207*H207,2)</f>
        <v>0</v>
      </c>
      <c r="BL207" s="14" t="s">
        <v>101</v>
      </c>
      <c r="BM207" s="239" t="s">
        <v>1588</v>
      </c>
    </row>
    <row r="208" s="2" customFormat="1" ht="16.5" customHeight="1">
      <c r="A208" s="35"/>
      <c r="B208" s="36"/>
      <c r="C208" s="241" t="s">
        <v>457</v>
      </c>
      <c r="D208" s="241" t="s">
        <v>256</v>
      </c>
      <c r="E208" s="242" t="s">
        <v>1589</v>
      </c>
      <c r="F208" s="243" t="s">
        <v>1590</v>
      </c>
      <c r="G208" s="244" t="s">
        <v>287</v>
      </c>
      <c r="H208" s="245">
        <v>2.7400000000000002</v>
      </c>
      <c r="I208" s="246"/>
      <c r="J208" s="247">
        <f>ROUND(I208*H208,2)</f>
        <v>0</v>
      </c>
      <c r="K208" s="248"/>
      <c r="L208" s="41"/>
      <c r="M208" s="249" t="s">
        <v>1</v>
      </c>
      <c r="N208" s="250" t="s">
        <v>44</v>
      </c>
      <c r="O208" s="88"/>
      <c r="P208" s="237">
        <f>O208*H208</f>
        <v>0</v>
      </c>
      <c r="Q208" s="237">
        <v>0</v>
      </c>
      <c r="R208" s="237">
        <f>Q208*H208</f>
        <v>0</v>
      </c>
      <c r="S208" s="237">
        <v>0</v>
      </c>
      <c r="T208" s="238">
        <f>S208*H208</f>
        <v>0</v>
      </c>
      <c r="U208" s="35"/>
      <c r="V208" s="35"/>
      <c r="W208" s="35"/>
      <c r="X208" s="35"/>
      <c r="Y208" s="35"/>
      <c r="Z208" s="35"/>
      <c r="AA208" s="35"/>
      <c r="AB208" s="35"/>
      <c r="AC208" s="35"/>
      <c r="AD208" s="35"/>
      <c r="AE208" s="35"/>
      <c r="AR208" s="239" t="s">
        <v>101</v>
      </c>
      <c r="AT208" s="239" t="s">
        <v>256</v>
      </c>
      <c r="AU208" s="239" t="s">
        <v>88</v>
      </c>
      <c r="AY208" s="14" t="s">
        <v>215</v>
      </c>
      <c r="BE208" s="240">
        <f>IF(N208="základní",J208,0)</f>
        <v>0</v>
      </c>
      <c r="BF208" s="240">
        <f>IF(N208="snížená",J208,0)</f>
        <v>0</v>
      </c>
      <c r="BG208" s="240">
        <f>IF(N208="zákl. přenesená",J208,0)</f>
        <v>0</v>
      </c>
      <c r="BH208" s="240">
        <f>IF(N208="sníž. přenesená",J208,0)</f>
        <v>0</v>
      </c>
      <c r="BI208" s="240">
        <f>IF(N208="nulová",J208,0)</f>
        <v>0</v>
      </c>
      <c r="BJ208" s="14" t="s">
        <v>86</v>
      </c>
      <c r="BK208" s="240">
        <f>ROUND(I208*H208,2)</f>
        <v>0</v>
      </c>
      <c r="BL208" s="14" t="s">
        <v>101</v>
      </c>
      <c r="BM208" s="239" t="s">
        <v>1591</v>
      </c>
    </row>
    <row r="209" s="2" customFormat="1" ht="16.5" customHeight="1">
      <c r="A209" s="35"/>
      <c r="B209" s="36"/>
      <c r="C209" s="226" t="s">
        <v>461</v>
      </c>
      <c r="D209" s="226" t="s">
        <v>218</v>
      </c>
      <c r="E209" s="227" t="s">
        <v>1592</v>
      </c>
      <c r="F209" s="228" t="s">
        <v>1593</v>
      </c>
      <c r="G209" s="229" t="s">
        <v>287</v>
      </c>
      <c r="H209" s="230">
        <v>2.7400000000000002</v>
      </c>
      <c r="I209" s="231"/>
      <c r="J209" s="232">
        <f>ROUND(I209*H209,2)</f>
        <v>0</v>
      </c>
      <c r="K209" s="233"/>
      <c r="L209" s="234"/>
      <c r="M209" s="235" t="s">
        <v>1</v>
      </c>
      <c r="N209" s="236" t="s">
        <v>44</v>
      </c>
      <c r="O209" s="88"/>
      <c r="P209" s="237">
        <f>O209*H209</f>
        <v>0</v>
      </c>
      <c r="Q209" s="237">
        <v>0</v>
      </c>
      <c r="R209" s="237">
        <f>Q209*H209</f>
        <v>0</v>
      </c>
      <c r="S209" s="237">
        <v>0</v>
      </c>
      <c r="T209" s="238">
        <f>S209*H209</f>
        <v>0</v>
      </c>
      <c r="U209" s="35"/>
      <c r="V209" s="35"/>
      <c r="W209" s="35"/>
      <c r="X209" s="35"/>
      <c r="Y209" s="35"/>
      <c r="Z209" s="35"/>
      <c r="AA209" s="35"/>
      <c r="AB209" s="35"/>
      <c r="AC209" s="35"/>
      <c r="AD209" s="35"/>
      <c r="AE209" s="35"/>
      <c r="AR209" s="239" t="s">
        <v>222</v>
      </c>
      <c r="AT209" s="239" t="s">
        <v>218</v>
      </c>
      <c r="AU209" s="239" t="s">
        <v>88</v>
      </c>
      <c r="AY209" s="14" t="s">
        <v>215</v>
      </c>
      <c r="BE209" s="240">
        <f>IF(N209="základní",J209,0)</f>
        <v>0</v>
      </c>
      <c r="BF209" s="240">
        <f>IF(N209="snížená",J209,0)</f>
        <v>0</v>
      </c>
      <c r="BG209" s="240">
        <f>IF(N209="zákl. přenesená",J209,0)</f>
        <v>0</v>
      </c>
      <c r="BH209" s="240">
        <f>IF(N209="sníž. přenesená",J209,0)</f>
        <v>0</v>
      </c>
      <c r="BI209" s="240">
        <f>IF(N209="nulová",J209,0)</f>
        <v>0</v>
      </c>
      <c r="BJ209" s="14" t="s">
        <v>86</v>
      </c>
      <c r="BK209" s="240">
        <f>ROUND(I209*H209,2)</f>
        <v>0</v>
      </c>
      <c r="BL209" s="14" t="s">
        <v>101</v>
      </c>
      <c r="BM209" s="239" t="s">
        <v>1594</v>
      </c>
    </row>
    <row r="210" s="2" customFormat="1" ht="24.15" customHeight="1">
      <c r="A210" s="35"/>
      <c r="B210" s="36"/>
      <c r="C210" s="241" t="s">
        <v>465</v>
      </c>
      <c r="D210" s="241" t="s">
        <v>256</v>
      </c>
      <c r="E210" s="242" t="s">
        <v>1138</v>
      </c>
      <c r="F210" s="243" t="s">
        <v>1139</v>
      </c>
      <c r="G210" s="244" t="s">
        <v>259</v>
      </c>
      <c r="H210" s="245">
        <v>2.2839999999999998</v>
      </c>
      <c r="I210" s="246"/>
      <c r="J210" s="247">
        <f>ROUND(I210*H210,2)</f>
        <v>0</v>
      </c>
      <c r="K210" s="248"/>
      <c r="L210" s="41"/>
      <c r="M210" s="249" t="s">
        <v>1</v>
      </c>
      <c r="N210" s="250" t="s">
        <v>44</v>
      </c>
      <c r="O210" s="88"/>
      <c r="P210" s="237">
        <f>O210*H210</f>
        <v>0</v>
      </c>
      <c r="Q210" s="237">
        <v>0.00063000000000000003</v>
      </c>
      <c r="R210" s="237">
        <f>Q210*H210</f>
        <v>0.00143892</v>
      </c>
      <c r="S210" s="237">
        <v>0</v>
      </c>
      <c r="T210" s="238">
        <f>S210*H210</f>
        <v>0</v>
      </c>
      <c r="U210" s="35"/>
      <c r="V210" s="35"/>
      <c r="W210" s="35"/>
      <c r="X210" s="35"/>
      <c r="Y210" s="35"/>
      <c r="Z210" s="35"/>
      <c r="AA210" s="35"/>
      <c r="AB210" s="35"/>
      <c r="AC210" s="35"/>
      <c r="AD210" s="35"/>
      <c r="AE210" s="35"/>
      <c r="AR210" s="239" t="s">
        <v>101</v>
      </c>
      <c r="AT210" s="239" t="s">
        <v>256</v>
      </c>
      <c r="AU210" s="239" t="s">
        <v>88</v>
      </c>
      <c r="AY210" s="14" t="s">
        <v>215</v>
      </c>
      <c r="BE210" s="240">
        <f>IF(N210="základní",J210,0)</f>
        <v>0</v>
      </c>
      <c r="BF210" s="240">
        <f>IF(N210="snížená",J210,0)</f>
        <v>0</v>
      </c>
      <c r="BG210" s="240">
        <f>IF(N210="zákl. přenesená",J210,0)</f>
        <v>0</v>
      </c>
      <c r="BH210" s="240">
        <f>IF(N210="sníž. přenesená",J210,0)</f>
        <v>0</v>
      </c>
      <c r="BI210" s="240">
        <f>IF(N210="nulová",J210,0)</f>
        <v>0</v>
      </c>
      <c r="BJ210" s="14" t="s">
        <v>86</v>
      </c>
      <c r="BK210" s="240">
        <f>ROUND(I210*H210,2)</f>
        <v>0</v>
      </c>
      <c r="BL210" s="14" t="s">
        <v>101</v>
      </c>
      <c r="BM210" s="239" t="s">
        <v>1595</v>
      </c>
    </row>
    <row r="211" s="2" customFormat="1" ht="24.15" customHeight="1">
      <c r="A211" s="35"/>
      <c r="B211" s="36"/>
      <c r="C211" s="241" t="s">
        <v>1596</v>
      </c>
      <c r="D211" s="241" t="s">
        <v>256</v>
      </c>
      <c r="E211" s="242" t="s">
        <v>1141</v>
      </c>
      <c r="F211" s="243" t="s">
        <v>1142</v>
      </c>
      <c r="G211" s="244" t="s">
        <v>221</v>
      </c>
      <c r="H211" s="245">
        <v>7.6120000000000001</v>
      </c>
      <c r="I211" s="246"/>
      <c r="J211" s="247">
        <f>ROUND(I211*H211,2)</f>
        <v>0</v>
      </c>
      <c r="K211" s="248"/>
      <c r="L211" s="41"/>
      <c r="M211" s="249" t="s">
        <v>1</v>
      </c>
      <c r="N211" s="250" t="s">
        <v>44</v>
      </c>
      <c r="O211" s="88"/>
      <c r="P211" s="237">
        <f>O211*H211</f>
        <v>0</v>
      </c>
      <c r="Q211" s="237">
        <v>0.00017000000000000001</v>
      </c>
      <c r="R211" s="237">
        <f>Q211*H211</f>
        <v>0.0012940400000000002</v>
      </c>
      <c r="S211" s="237">
        <v>0</v>
      </c>
      <c r="T211" s="238">
        <f>S211*H211</f>
        <v>0</v>
      </c>
      <c r="U211" s="35"/>
      <c r="V211" s="35"/>
      <c r="W211" s="35"/>
      <c r="X211" s="35"/>
      <c r="Y211" s="35"/>
      <c r="Z211" s="35"/>
      <c r="AA211" s="35"/>
      <c r="AB211" s="35"/>
      <c r="AC211" s="35"/>
      <c r="AD211" s="35"/>
      <c r="AE211" s="35"/>
      <c r="AR211" s="239" t="s">
        <v>101</v>
      </c>
      <c r="AT211" s="239" t="s">
        <v>256</v>
      </c>
      <c r="AU211" s="239" t="s">
        <v>88</v>
      </c>
      <c r="AY211" s="14" t="s">
        <v>215</v>
      </c>
      <c r="BE211" s="240">
        <f>IF(N211="základní",J211,0)</f>
        <v>0</v>
      </c>
      <c r="BF211" s="240">
        <f>IF(N211="snížená",J211,0)</f>
        <v>0</v>
      </c>
      <c r="BG211" s="240">
        <f>IF(N211="zákl. přenesená",J211,0)</f>
        <v>0</v>
      </c>
      <c r="BH211" s="240">
        <f>IF(N211="sníž. přenesená",J211,0)</f>
        <v>0</v>
      </c>
      <c r="BI211" s="240">
        <f>IF(N211="nulová",J211,0)</f>
        <v>0</v>
      </c>
      <c r="BJ211" s="14" t="s">
        <v>86</v>
      </c>
      <c r="BK211" s="240">
        <f>ROUND(I211*H211,2)</f>
        <v>0</v>
      </c>
      <c r="BL211" s="14" t="s">
        <v>101</v>
      </c>
      <c r="BM211" s="239" t="s">
        <v>1597</v>
      </c>
    </row>
    <row r="212" s="2" customFormat="1" ht="24.15" customHeight="1">
      <c r="A212" s="35"/>
      <c r="B212" s="36"/>
      <c r="C212" s="241" t="s">
        <v>469</v>
      </c>
      <c r="D212" s="241" t="s">
        <v>256</v>
      </c>
      <c r="E212" s="242" t="s">
        <v>1399</v>
      </c>
      <c r="F212" s="243" t="s">
        <v>1400</v>
      </c>
      <c r="G212" s="244" t="s">
        <v>226</v>
      </c>
      <c r="H212" s="245">
        <v>1</v>
      </c>
      <c r="I212" s="246"/>
      <c r="J212" s="247">
        <f>ROUND(I212*H212,2)</f>
        <v>0</v>
      </c>
      <c r="K212" s="248"/>
      <c r="L212" s="41"/>
      <c r="M212" s="249" t="s">
        <v>1</v>
      </c>
      <c r="N212" s="250" t="s">
        <v>44</v>
      </c>
      <c r="O212" s="88"/>
      <c r="P212" s="237">
        <f>O212*H212</f>
        <v>0</v>
      </c>
      <c r="Q212" s="237">
        <v>0.0064900000000000001</v>
      </c>
      <c r="R212" s="237">
        <f>Q212*H212</f>
        <v>0.0064900000000000001</v>
      </c>
      <c r="S212" s="237">
        <v>0</v>
      </c>
      <c r="T212" s="238">
        <f>S212*H212</f>
        <v>0</v>
      </c>
      <c r="U212" s="35"/>
      <c r="V212" s="35"/>
      <c r="W212" s="35"/>
      <c r="X212" s="35"/>
      <c r="Y212" s="35"/>
      <c r="Z212" s="35"/>
      <c r="AA212" s="35"/>
      <c r="AB212" s="35"/>
      <c r="AC212" s="35"/>
      <c r="AD212" s="35"/>
      <c r="AE212" s="35"/>
      <c r="AR212" s="239" t="s">
        <v>101</v>
      </c>
      <c r="AT212" s="239" t="s">
        <v>256</v>
      </c>
      <c r="AU212" s="239" t="s">
        <v>88</v>
      </c>
      <c r="AY212" s="14" t="s">
        <v>215</v>
      </c>
      <c r="BE212" s="240">
        <f>IF(N212="základní",J212,0)</f>
        <v>0</v>
      </c>
      <c r="BF212" s="240">
        <f>IF(N212="snížená",J212,0)</f>
        <v>0</v>
      </c>
      <c r="BG212" s="240">
        <f>IF(N212="zákl. přenesená",J212,0)</f>
        <v>0</v>
      </c>
      <c r="BH212" s="240">
        <f>IF(N212="sníž. přenesená",J212,0)</f>
        <v>0</v>
      </c>
      <c r="BI212" s="240">
        <f>IF(N212="nulová",J212,0)</f>
        <v>0</v>
      </c>
      <c r="BJ212" s="14" t="s">
        <v>86</v>
      </c>
      <c r="BK212" s="240">
        <f>ROUND(I212*H212,2)</f>
        <v>0</v>
      </c>
      <c r="BL212" s="14" t="s">
        <v>101</v>
      </c>
      <c r="BM212" s="239" t="s">
        <v>1598</v>
      </c>
    </row>
    <row r="213" s="2" customFormat="1" ht="24.15" customHeight="1">
      <c r="A213" s="35"/>
      <c r="B213" s="36"/>
      <c r="C213" s="241" t="s">
        <v>473</v>
      </c>
      <c r="D213" s="241" t="s">
        <v>256</v>
      </c>
      <c r="E213" s="242" t="s">
        <v>1599</v>
      </c>
      <c r="F213" s="243" t="s">
        <v>1600</v>
      </c>
      <c r="G213" s="244" t="s">
        <v>226</v>
      </c>
      <c r="H213" s="245">
        <v>12</v>
      </c>
      <c r="I213" s="246"/>
      <c r="J213" s="247">
        <f>ROUND(I213*H213,2)</f>
        <v>0</v>
      </c>
      <c r="K213" s="248"/>
      <c r="L213" s="41"/>
      <c r="M213" s="249" t="s">
        <v>1</v>
      </c>
      <c r="N213" s="250" t="s">
        <v>44</v>
      </c>
      <c r="O213" s="88"/>
      <c r="P213" s="237">
        <f>O213*H213</f>
        <v>0</v>
      </c>
      <c r="Q213" s="237">
        <v>0</v>
      </c>
      <c r="R213" s="237">
        <f>Q213*H213</f>
        <v>0</v>
      </c>
      <c r="S213" s="237">
        <v>0</v>
      </c>
      <c r="T213" s="238">
        <f>S213*H213</f>
        <v>0</v>
      </c>
      <c r="U213" s="35"/>
      <c r="V213" s="35"/>
      <c r="W213" s="35"/>
      <c r="X213" s="35"/>
      <c r="Y213" s="35"/>
      <c r="Z213" s="35"/>
      <c r="AA213" s="35"/>
      <c r="AB213" s="35"/>
      <c r="AC213" s="35"/>
      <c r="AD213" s="35"/>
      <c r="AE213" s="35"/>
      <c r="AR213" s="239" t="s">
        <v>101</v>
      </c>
      <c r="AT213" s="239" t="s">
        <v>256</v>
      </c>
      <c r="AU213" s="239" t="s">
        <v>88</v>
      </c>
      <c r="AY213" s="14" t="s">
        <v>215</v>
      </c>
      <c r="BE213" s="240">
        <f>IF(N213="základní",J213,0)</f>
        <v>0</v>
      </c>
      <c r="BF213" s="240">
        <f>IF(N213="snížená",J213,0)</f>
        <v>0</v>
      </c>
      <c r="BG213" s="240">
        <f>IF(N213="zákl. přenesená",J213,0)</f>
        <v>0</v>
      </c>
      <c r="BH213" s="240">
        <f>IF(N213="sníž. přenesená",J213,0)</f>
        <v>0</v>
      </c>
      <c r="BI213" s="240">
        <f>IF(N213="nulová",J213,0)</f>
        <v>0</v>
      </c>
      <c r="BJ213" s="14" t="s">
        <v>86</v>
      </c>
      <c r="BK213" s="240">
        <f>ROUND(I213*H213,2)</f>
        <v>0</v>
      </c>
      <c r="BL213" s="14" t="s">
        <v>101</v>
      </c>
      <c r="BM213" s="239" t="s">
        <v>1601</v>
      </c>
    </row>
    <row r="214" s="2" customFormat="1" ht="16.5" customHeight="1">
      <c r="A214" s="35"/>
      <c r="B214" s="36"/>
      <c r="C214" s="241" t="s">
        <v>477</v>
      </c>
      <c r="D214" s="241" t="s">
        <v>256</v>
      </c>
      <c r="E214" s="242" t="s">
        <v>677</v>
      </c>
      <c r="F214" s="243" t="s">
        <v>678</v>
      </c>
      <c r="G214" s="244" t="s">
        <v>287</v>
      </c>
      <c r="H214" s="245">
        <v>0.71999999999999997</v>
      </c>
      <c r="I214" s="246"/>
      <c r="J214" s="247">
        <f>ROUND(I214*H214,2)</f>
        <v>0</v>
      </c>
      <c r="K214" s="248"/>
      <c r="L214" s="41"/>
      <c r="M214" s="249" t="s">
        <v>1</v>
      </c>
      <c r="N214" s="250" t="s">
        <v>44</v>
      </c>
      <c r="O214" s="88"/>
      <c r="P214" s="237">
        <f>O214*H214</f>
        <v>0</v>
      </c>
      <c r="Q214" s="237">
        <v>0</v>
      </c>
      <c r="R214" s="237">
        <f>Q214*H214</f>
        <v>0</v>
      </c>
      <c r="S214" s="237">
        <v>2</v>
      </c>
      <c r="T214" s="238">
        <f>S214*H214</f>
        <v>1.44</v>
      </c>
      <c r="U214" s="35"/>
      <c r="V214" s="35"/>
      <c r="W214" s="35"/>
      <c r="X214" s="35"/>
      <c r="Y214" s="35"/>
      <c r="Z214" s="35"/>
      <c r="AA214" s="35"/>
      <c r="AB214" s="35"/>
      <c r="AC214" s="35"/>
      <c r="AD214" s="35"/>
      <c r="AE214" s="35"/>
      <c r="AR214" s="239" t="s">
        <v>101</v>
      </c>
      <c r="AT214" s="239" t="s">
        <v>256</v>
      </c>
      <c r="AU214" s="239" t="s">
        <v>88</v>
      </c>
      <c r="AY214" s="14" t="s">
        <v>215</v>
      </c>
      <c r="BE214" s="240">
        <f>IF(N214="základní",J214,0)</f>
        <v>0</v>
      </c>
      <c r="BF214" s="240">
        <f>IF(N214="snížená",J214,0)</f>
        <v>0</v>
      </c>
      <c r="BG214" s="240">
        <f>IF(N214="zákl. přenesená",J214,0)</f>
        <v>0</v>
      </c>
      <c r="BH214" s="240">
        <f>IF(N214="sníž. přenesená",J214,0)</f>
        <v>0</v>
      </c>
      <c r="BI214" s="240">
        <f>IF(N214="nulová",J214,0)</f>
        <v>0</v>
      </c>
      <c r="BJ214" s="14" t="s">
        <v>86</v>
      </c>
      <c r="BK214" s="240">
        <f>ROUND(I214*H214,2)</f>
        <v>0</v>
      </c>
      <c r="BL214" s="14" t="s">
        <v>101</v>
      </c>
      <c r="BM214" s="239" t="s">
        <v>1602</v>
      </c>
    </row>
    <row r="215" s="2" customFormat="1" ht="16.5" customHeight="1">
      <c r="A215" s="35"/>
      <c r="B215" s="36"/>
      <c r="C215" s="241" t="s">
        <v>1407</v>
      </c>
      <c r="D215" s="241" t="s">
        <v>256</v>
      </c>
      <c r="E215" s="242" t="s">
        <v>1603</v>
      </c>
      <c r="F215" s="243" t="s">
        <v>1604</v>
      </c>
      <c r="G215" s="244" t="s">
        <v>287</v>
      </c>
      <c r="H215" s="245">
        <v>64.677999999999997</v>
      </c>
      <c r="I215" s="246"/>
      <c r="J215" s="247">
        <f>ROUND(I215*H215,2)</f>
        <v>0</v>
      </c>
      <c r="K215" s="248"/>
      <c r="L215" s="41"/>
      <c r="M215" s="249" t="s">
        <v>1</v>
      </c>
      <c r="N215" s="250" t="s">
        <v>44</v>
      </c>
      <c r="O215" s="88"/>
      <c r="P215" s="237">
        <f>O215*H215</f>
        <v>0</v>
      </c>
      <c r="Q215" s="237">
        <v>0.12</v>
      </c>
      <c r="R215" s="237">
        <f>Q215*H215</f>
        <v>7.7613599999999998</v>
      </c>
      <c r="S215" s="237">
        <v>2.4900000000000002</v>
      </c>
      <c r="T215" s="238">
        <f>S215*H215</f>
        <v>161.04822000000002</v>
      </c>
      <c r="U215" s="35"/>
      <c r="V215" s="35"/>
      <c r="W215" s="35"/>
      <c r="X215" s="35"/>
      <c r="Y215" s="35"/>
      <c r="Z215" s="35"/>
      <c r="AA215" s="35"/>
      <c r="AB215" s="35"/>
      <c r="AC215" s="35"/>
      <c r="AD215" s="35"/>
      <c r="AE215" s="35"/>
      <c r="AR215" s="239" t="s">
        <v>101</v>
      </c>
      <c r="AT215" s="239" t="s">
        <v>256</v>
      </c>
      <c r="AU215" s="239" t="s">
        <v>88</v>
      </c>
      <c r="AY215" s="14" t="s">
        <v>215</v>
      </c>
      <c r="BE215" s="240">
        <f>IF(N215="základní",J215,0)</f>
        <v>0</v>
      </c>
      <c r="BF215" s="240">
        <f>IF(N215="snížená",J215,0)</f>
        <v>0</v>
      </c>
      <c r="BG215" s="240">
        <f>IF(N215="zákl. přenesená",J215,0)</f>
        <v>0</v>
      </c>
      <c r="BH215" s="240">
        <f>IF(N215="sníž. přenesená",J215,0)</f>
        <v>0</v>
      </c>
      <c r="BI215" s="240">
        <f>IF(N215="nulová",J215,0)</f>
        <v>0</v>
      </c>
      <c r="BJ215" s="14" t="s">
        <v>86</v>
      </c>
      <c r="BK215" s="240">
        <f>ROUND(I215*H215,2)</f>
        <v>0</v>
      </c>
      <c r="BL215" s="14" t="s">
        <v>101</v>
      </c>
      <c r="BM215" s="239" t="s">
        <v>1605</v>
      </c>
    </row>
    <row r="216" s="2" customFormat="1" ht="16.5" customHeight="1">
      <c r="A216" s="35"/>
      <c r="B216" s="36"/>
      <c r="C216" s="241" t="s">
        <v>1411</v>
      </c>
      <c r="D216" s="241" t="s">
        <v>256</v>
      </c>
      <c r="E216" s="242" t="s">
        <v>1147</v>
      </c>
      <c r="F216" s="243" t="s">
        <v>1148</v>
      </c>
      <c r="G216" s="244" t="s">
        <v>287</v>
      </c>
      <c r="H216" s="245">
        <v>4.8250000000000002</v>
      </c>
      <c r="I216" s="246"/>
      <c r="J216" s="247">
        <f>ROUND(I216*H216,2)</f>
        <v>0</v>
      </c>
      <c r="K216" s="248"/>
      <c r="L216" s="41"/>
      <c r="M216" s="249" t="s">
        <v>1</v>
      </c>
      <c r="N216" s="250" t="s">
        <v>44</v>
      </c>
      <c r="O216" s="88"/>
      <c r="P216" s="237">
        <f>O216*H216</f>
        <v>0</v>
      </c>
      <c r="Q216" s="237">
        <v>0.12171</v>
      </c>
      <c r="R216" s="237">
        <f>Q216*H216</f>
        <v>0.58725075000000004</v>
      </c>
      <c r="S216" s="237">
        <v>2.3999999999999999</v>
      </c>
      <c r="T216" s="238">
        <f>S216*H216</f>
        <v>11.58</v>
      </c>
      <c r="U216" s="35"/>
      <c r="V216" s="35"/>
      <c r="W216" s="35"/>
      <c r="X216" s="35"/>
      <c r="Y216" s="35"/>
      <c r="Z216" s="35"/>
      <c r="AA216" s="35"/>
      <c r="AB216" s="35"/>
      <c r="AC216" s="35"/>
      <c r="AD216" s="35"/>
      <c r="AE216" s="35"/>
      <c r="AR216" s="239" t="s">
        <v>101</v>
      </c>
      <c r="AT216" s="239" t="s">
        <v>256</v>
      </c>
      <c r="AU216" s="239" t="s">
        <v>88</v>
      </c>
      <c r="AY216" s="14" t="s">
        <v>215</v>
      </c>
      <c r="BE216" s="240">
        <f>IF(N216="základní",J216,0)</f>
        <v>0</v>
      </c>
      <c r="BF216" s="240">
        <f>IF(N216="snížená",J216,0)</f>
        <v>0</v>
      </c>
      <c r="BG216" s="240">
        <f>IF(N216="zákl. přenesená",J216,0)</f>
        <v>0</v>
      </c>
      <c r="BH216" s="240">
        <f>IF(N216="sníž. přenesená",J216,0)</f>
        <v>0</v>
      </c>
      <c r="BI216" s="240">
        <f>IF(N216="nulová",J216,0)</f>
        <v>0</v>
      </c>
      <c r="BJ216" s="14" t="s">
        <v>86</v>
      </c>
      <c r="BK216" s="240">
        <f>ROUND(I216*H216,2)</f>
        <v>0</v>
      </c>
      <c r="BL216" s="14" t="s">
        <v>101</v>
      </c>
      <c r="BM216" s="239" t="s">
        <v>1606</v>
      </c>
    </row>
    <row r="217" s="2" customFormat="1" ht="24.15" customHeight="1">
      <c r="A217" s="35"/>
      <c r="B217" s="36"/>
      <c r="C217" s="241" t="s">
        <v>1413</v>
      </c>
      <c r="D217" s="241" t="s">
        <v>256</v>
      </c>
      <c r="E217" s="242" t="s">
        <v>1607</v>
      </c>
      <c r="F217" s="243" t="s">
        <v>1608</v>
      </c>
      <c r="G217" s="244" t="s">
        <v>287</v>
      </c>
      <c r="H217" s="245">
        <v>4.8250000000000002</v>
      </c>
      <c r="I217" s="246"/>
      <c r="J217" s="247">
        <f>ROUND(I217*H217,2)</f>
        <v>0</v>
      </c>
      <c r="K217" s="248"/>
      <c r="L217" s="41"/>
      <c r="M217" s="249" t="s">
        <v>1</v>
      </c>
      <c r="N217" s="250" t="s">
        <v>44</v>
      </c>
      <c r="O217" s="88"/>
      <c r="P217" s="237">
        <f>O217*H217</f>
        <v>0</v>
      </c>
      <c r="Q217" s="237">
        <v>0</v>
      </c>
      <c r="R217" s="237">
        <f>Q217*H217</f>
        <v>0</v>
      </c>
      <c r="S217" s="237">
        <v>0.78000000000000003</v>
      </c>
      <c r="T217" s="238">
        <f>S217*H217</f>
        <v>3.7635000000000001</v>
      </c>
      <c r="U217" s="35"/>
      <c r="V217" s="35"/>
      <c r="W217" s="35"/>
      <c r="X217" s="35"/>
      <c r="Y217" s="35"/>
      <c r="Z217" s="35"/>
      <c r="AA217" s="35"/>
      <c r="AB217" s="35"/>
      <c r="AC217" s="35"/>
      <c r="AD217" s="35"/>
      <c r="AE217" s="35"/>
      <c r="AR217" s="239" t="s">
        <v>101</v>
      </c>
      <c r="AT217" s="239" t="s">
        <v>256</v>
      </c>
      <c r="AU217" s="239" t="s">
        <v>88</v>
      </c>
      <c r="AY217" s="14" t="s">
        <v>215</v>
      </c>
      <c r="BE217" s="240">
        <f>IF(N217="základní",J217,0)</f>
        <v>0</v>
      </c>
      <c r="BF217" s="240">
        <f>IF(N217="snížená",J217,0)</f>
        <v>0</v>
      </c>
      <c r="BG217" s="240">
        <f>IF(N217="zákl. přenesená",J217,0)</f>
        <v>0</v>
      </c>
      <c r="BH217" s="240">
        <f>IF(N217="sníž. přenesená",J217,0)</f>
        <v>0</v>
      </c>
      <c r="BI217" s="240">
        <f>IF(N217="nulová",J217,0)</f>
        <v>0</v>
      </c>
      <c r="BJ217" s="14" t="s">
        <v>86</v>
      </c>
      <c r="BK217" s="240">
        <f>ROUND(I217*H217,2)</f>
        <v>0</v>
      </c>
      <c r="BL217" s="14" t="s">
        <v>101</v>
      </c>
      <c r="BM217" s="239" t="s">
        <v>1609</v>
      </c>
    </row>
    <row r="218" s="12" customFormat="1" ht="22.8" customHeight="1">
      <c r="A218" s="12"/>
      <c r="B218" s="210"/>
      <c r="C218" s="211"/>
      <c r="D218" s="212" t="s">
        <v>78</v>
      </c>
      <c r="E218" s="224" t="s">
        <v>1162</v>
      </c>
      <c r="F218" s="224" t="s">
        <v>1163</v>
      </c>
      <c r="G218" s="211"/>
      <c r="H218" s="211"/>
      <c r="I218" s="214"/>
      <c r="J218" s="225">
        <f>BK218</f>
        <v>0</v>
      </c>
      <c r="K218" s="211"/>
      <c r="L218" s="216"/>
      <c r="M218" s="217"/>
      <c r="N218" s="218"/>
      <c r="O218" s="218"/>
      <c r="P218" s="219">
        <f>SUM(P219:P225)</f>
        <v>0</v>
      </c>
      <c r="Q218" s="218"/>
      <c r="R218" s="219">
        <f>SUM(R219:R225)</f>
        <v>0</v>
      </c>
      <c r="S218" s="218"/>
      <c r="T218" s="220">
        <f>SUM(T219:T225)</f>
        <v>0</v>
      </c>
      <c r="U218" s="12"/>
      <c r="V218" s="12"/>
      <c r="W218" s="12"/>
      <c r="X218" s="12"/>
      <c r="Y218" s="12"/>
      <c r="Z218" s="12"/>
      <c r="AA218" s="12"/>
      <c r="AB218" s="12"/>
      <c r="AC218" s="12"/>
      <c r="AD218" s="12"/>
      <c r="AE218" s="12"/>
      <c r="AR218" s="221" t="s">
        <v>86</v>
      </c>
      <c r="AT218" s="222" t="s">
        <v>78</v>
      </c>
      <c r="AU218" s="222" t="s">
        <v>86</v>
      </c>
      <c r="AY218" s="221" t="s">
        <v>215</v>
      </c>
      <c r="BK218" s="223">
        <f>SUM(BK219:BK225)</f>
        <v>0</v>
      </c>
    </row>
    <row r="219" s="2" customFormat="1" ht="24.15" customHeight="1">
      <c r="A219" s="35"/>
      <c r="B219" s="36"/>
      <c r="C219" s="241" t="s">
        <v>1417</v>
      </c>
      <c r="D219" s="241" t="s">
        <v>256</v>
      </c>
      <c r="E219" s="242" t="s">
        <v>1164</v>
      </c>
      <c r="F219" s="243" t="s">
        <v>1165</v>
      </c>
      <c r="G219" s="244" t="s">
        <v>249</v>
      </c>
      <c r="H219" s="245">
        <v>183.56399999999999</v>
      </c>
      <c r="I219" s="246"/>
      <c r="J219" s="247">
        <f>ROUND(I219*H219,2)</f>
        <v>0</v>
      </c>
      <c r="K219" s="248"/>
      <c r="L219" s="41"/>
      <c r="M219" s="249" t="s">
        <v>1</v>
      </c>
      <c r="N219" s="250" t="s">
        <v>44</v>
      </c>
      <c r="O219" s="88"/>
      <c r="P219" s="237">
        <f>O219*H219</f>
        <v>0</v>
      </c>
      <c r="Q219" s="237">
        <v>0</v>
      </c>
      <c r="R219" s="237">
        <f>Q219*H219</f>
        <v>0</v>
      </c>
      <c r="S219" s="237">
        <v>0</v>
      </c>
      <c r="T219" s="238">
        <f>S219*H219</f>
        <v>0</v>
      </c>
      <c r="U219" s="35"/>
      <c r="V219" s="35"/>
      <c r="W219" s="35"/>
      <c r="X219" s="35"/>
      <c r="Y219" s="35"/>
      <c r="Z219" s="35"/>
      <c r="AA219" s="35"/>
      <c r="AB219" s="35"/>
      <c r="AC219" s="35"/>
      <c r="AD219" s="35"/>
      <c r="AE219" s="35"/>
      <c r="AR219" s="239" t="s">
        <v>101</v>
      </c>
      <c r="AT219" s="239" t="s">
        <v>256</v>
      </c>
      <c r="AU219" s="239" t="s">
        <v>88</v>
      </c>
      <c r="AY219" s="14" t="s">
        <v>215</v>
      </c>
      <c r="BE219" s="240">
        <f>IF(N219="základní",J219,0)</f>
        <v>0</v>
      </c>
      <c r="BF219" s="240">
        <f>IF(N219="snížená",J219,0)</f>
        <v>0</v>
      </c>
      <c r="BG219" s="240">
        <f>IF(N219="zákl. přenesená",J219,0)</f>
        <v>0</v>
      </c>
      <c r="BH219" s="240">
        <f>IF(N219="sníž. přenesená",J219,0)</f>
        <v>0</v>
      </c>
      <c r="BI219" s="240">
        <f>IF(N219="nulová",J219,0)</f>
        <v>0</v>
      </c>
      <c r="BJ219" s="14" t="s">
        <v>86</v>
      </c>
      <c r="BK219" s="240">
        <f>ROUND(I219*H219,2)</f>
        <v>0</v>
      </c>
      <c r="BL219" s="14" t="s">
        <v>101</v>
      </c>
      <c r="BM219" s="239" t="s">
        <v>1610</v>
      </c>
    </row>
    <row r="220" s="2" customFormat="1" ht="16.5" customHeight="1">
      <c r="A220" s="35"/>
      <c r="B220" s="36"/>
      <c r="C220" s="241" t="s">
        <v>1419</v>
      </c>
      <c r="D220" s="241" t="s">
        <v>256</v>
      </c>
      <c r="E220" s="242" t="s">
        <v>1167</v>
      </c>
      <c r="F220" s="243" t="s">
        <v>1168</v>
      </c>
      <c r="G220" s="244" t="s">
        <v>249</v>
      </c>
      <c r="H220" s="245">
        <v>1835.6400000000001</v>
      </c>
      <c r="I220" s="246"/>
      <c r="J220" s="247">
        <f>ROUND(I220*H220,2)</f>
        <v>0</v>
      </c>
      <c r="K220" s="248"/>
      <c r="L220" s="41"/>
      <c r="M220" s="249" t="s">
        <v>1</v>
      </c>
      <c r="N220" s="250" t="s">
        <v>44</v>
      </c>
      <c r="O220" s="88"/>
      <c r="P220" s="237">
        <f>O220*H220</f>
        <v>0</v>
      </c>
      <c r="Q220" s="237">
        <v>0</v>
      </c>
      <c r="R220" s="237">
        <f>Q220*H220</f>
        <v>0</v>
      </c>
      <c r="S220" s="237">
        <v>0</v>
      </c>
      <c r="T220" s="238">
        <f>S220*H220</f>
        <v>0</v>
      </c>
      <c r="U220" s="35"/>
      <c r="V220" s="35"/>
      <c r="W220" s="35"/>
      <c r="X220" s="35"/>
      <c r="Y220" s="35"/>
      <c r="Z220" s="35"/>
      <c r="AA220" s="35"/>
      <c r="AB220" s="35"/>
      <c r="AC220" s="35"/>
      <c r="AD220" s="35"/>
      <c r="AE220" s="35"/>
      <c r="AR220" s="239" t="s">
        <v>101</v>
      </c>
      <c r="AT220" s="239" t="s">
        <v>256</v>
      </c>
      <c r="AU220" s="239" t="s">
        <v>88</v>
      </c>
      <c r="AY220" s="14" t="s">
        <v>215</v>
      </c>
      <c r="BE220" s="240">
        <f>IF(N220="základní",J220,0)</f>
        <v>0</v>
      </c>
      <c r="BF220" s="240">
        <f>IF(N220="snížená",J220,0)</f>
        <v>0</v>
      </c>
      <c r="BG220" s="240">
        <f>IF(N220="zákl. přenesená",J220,0)</f>
        <v>0</v>
      </c>
      <c r="BH220" s="240">
        <f>IF(N220="sníž. přenesená",J220,0)</f>
        <v>0</v>
      </c>
      <c r="BI220" s="240">
        <f>IF(N220="nulová",J220,0)</f>
        <v>0</v>
      </c>
      <c r="BJ220" s="14" t="s">
        <v>86</v>
      </c>
      <c r="BK220" s="240">
        <f>ROUND(I220*H220,2)</f>
        <v>0</v>
      </c>
      <c r="BL220" s="14" t="s">
        <v>101</v>
      </c>
      <c r="BM220" s="239" t="s">
        <v>1611</v>
      </c>
    </row>
    <row r="221" s="2" customFormat="1" ht="24.15" customHeight="1">
      <c r="A221" s="35"/>
      <c r="B221" s="36"/>
      <c r="C221" s="241" t="s">
        <v>1423</v>
      </c>
      <c r="D221" s="241" t="s">
        <v>256</v>
      </c>
      <c r="E221" s="242" t="s">
        <v>1170</v>
      </c>
      <c r="F221" s="243" t="s">
        <v>1171</v>
      </c>
      <c r="G221" s="244" t="s">
        <v>249</v>
      </c>
      <c r="H221" s="245">
        <v>183.56399999999999</v>
      </c>
      <c r="I221" s="246"/>
      <c r="J221" s="247">
        <f>ROUND(I221*H221,2)</f>
        <v>0</v>
      </c>
      <c r="K221" s="248"/>
      <c r="L221" s="41"/>
      <c r="M221" s="249" t="s">
        <v>1</v>
      </c>
      <c r="N221" s="250" t="s">
        <v>44</v>
      </c>
      <c r="O221" s="88"/>
      <c r="P221" s="237">
        <f>O221*H221</f>
        <v>0</v>
      </c>
      <c r="Q221" s="237">
        <v>0</v>
      </c>
      <c r="R221" s="237">
        <f>Q221*H221</f>
        <v>0</v>
      </c>
      <c r="S221" s="237">
        <v>0</v>
      </c>
      <c r="T221" s="238">
        <f>S221*H221</f>
        <v>0</v>
      </c>
      <c r="U221" s="35"/>
      <c r="V221" s="35"/>
      <c r="W221" s="35"/>
      <c r="X221" s="35"/>
      <c r="Y221" s="35"/>
      <c r="Z221" s="35"/>
      <c r="AA221" s="35"/>
      <c r="AB221" s="35"/>
      <c r="AC221" s="35"/>
      <c r="AD221" s="35"/>
      <c r="AE221" s="35"/>
      <c r="AR221" s="239" t="s">
        <v>101</v>
      </c>
      <c r="AT221" s="239" t="s">
        <v>256</v>
      </c>
      <c r="AU221" s="239" t="s">
        <v>88</v>
      </c>
      <c r="AY221" s="14" t="s">
        <v>215</v>
      </c>
      <c r="BE221" s="240">
        <f>IF(N221="základní",J221,0)</f>
        <v>0</v>
      </c>
      <c r="BF221" s="240">
        <f>IF(N221="snížená",J221,0)</f>
        <v>0</v>
      </c>
      <c r="BG221" s="240">
        <f>IF(N221="zákl. přenesená",J221,0)</f>
        <v>0</v>
      </c>
      <c r="BH221" s="240">
        <f>IF(N221="sníž. přenesená",J221,0)</f>
        <v>0</v>
      </c>
      <c r="BI221" s="240">
        <f>IF(N221="nulová",J221,0)</f>
        <v>0</v>
      </c>
      <c r="BJ221" s="14" t="s">
        <v>86</v>
      </c>
      <c r="BK221" s="240">
        <f>ROUND(I221*H221,2)</f>
        <v>0</v>
      </c>
      <c r="BL221" s="14" t="s">
        <v>101</v>
      </c>
      <c r="BM221" s="239" t="s">
        <v>1612</v>
      </c>
    </row>
    <row r="222" s="2" customFormat="1" ht="37.8" customHeight="1">
      <c r="A222" s="35"/>
      <c r="B222" s="36"/>
      <c r="C222" s="241" t="s">
        <v>1427</v>
      </c>
      <c r="D222" s="241" t="s">
        <v>256</v>
      </c>
      <c r="E222" s="242" t="s">
        <v>1173</v>
      </c>
      <c r="F222" s="243" t="s">
        <v>1174</v>
      </c>
      <c r="G222" s="244" t="s">
        <v>249</v>
      </c>
      <c r="H222" s="245">
        <v>1.44</v>
      </c>
      <c r="I222" s="246"/>
      <c r="J222" s="247">
        <f>ROUND(I222*H222,2)</f>
        <v>0</v>
      </c>
      <c r="K222" s="248"/>
      <c r="L222" s="41"/>
      <c r="M222" s="249" t="s">
        <v>1</v>
      </c>
      <c r="N222" s="250" t="s">
        <v>44</v>
      </c>
      <c r="O222" s="88"/>
      <c r="P222" s="237">
        <f>O222*H222</f>
        <v>0</v>
      </c>
      <c r="Q222" s="237">
        <v>0</v>
      </c>
      <c r="R222" s="237">
        <f>Q222*H222</f>
        <v>0</v>
      </c>
      <c r="S222" s="237">
        <v>0</v>
      </c>
      <c r="T222" s="238">
        <f>S222*H222</f>
        <v>0</v>
      </c>
      <c r="U222" s="35"/>
      <c r="V222" s="35"/>
      <c r="W222" s="35"/>
      <c r="X222" s="35"/>
      <c r="Y222" s="35"/>
      <c r="Z222" s="35"/>
      <c r="AA222" s="35"/>
      <c r="AB222" s="35"/>
      <c r="AC222" s="35"/>
      <c r="AD222" s="35"/>
      <c r="AE222" s="35"/>
      <c r="AR222" s="239" t="s">
        <v>101</v>
      </c>
      <c r="AT222" s="239" t="s">
        <v>256</v>
      </c>
      <c r="AU222" s="239" t="s">
        <v>88</v>
      </c>
      <c r="AY222" s="14" t="s">
        <v>215</v>
      </c>
      <c r="BE222" s="240">
        <f>IF(N222="základní",J222,0)</f>
        <v>0</v>
      </c>
      <c r="BF222" s="240">
        <f>IF(N222="snížená",J222,0)</f>
        <v>0</v>
      </c>
      <c r="BG222" s="240">
        <f>IF(N222="zákl. přenesená",J222,0)</f>
        <v>0</v>
      </c>
      <c r="BH222" s="240">
        <f>IF(N222="sníž. přenesená",J222,0)</f>
        <v>0</v>
      </c>
      <c r="BI222" s="240">
        <f>IF(N222="nulová",J222,0)</f>
        <v>0</v>
      </c>
      <c r="BJ222" s="14" t="s">
        <v>86</v>
      </c>
      <c r="BK222" s="240">
        <f>ROUND(I222*H222,2)</f>
        <v>0</v>
      </c>
      <c r="BL222" s="14" t="s">
        <v>101</v>
      </c>
      <c r="BM222" s="239" t="s">
        <v>1613</v>
      </c>
    </row>
    <row r="223" s="2" customFormat="1" ht="37.8" customHeight="1">
      <c r="A223" s="35"/>
      <c r="B223" s="36"/>
      <c r="C223" s="241" t="s">
        <v>1431</v>
      </c>
      <c r="D223" s="241" t="s">
        <v>256</v>
      </c>
      <c r="E223" s="242" t="s">
        <v>1176</v>
      </c>
      <c r="F223" s="243" t="s">
        <v>1177</v>
      </c>
      <c r="G223" s="244" t="s">
        <v>249</v>
      </c>
      <c r="H223" s="245">
        <v>11.58</v>
      </c>
      <c r="I223" s="246"/>
      <c r="J223" s="247">
        <f>ROUND(I223*H223,2)</f>
        <v>0</v>
      </c>
      <c r="K223" s="248"/>
      <c r="L223" s="41"/>
      <c r="M223" s="249" t="s">
        <v>1</v>
      </c>
      <c r="N223" s="250" t="s">
        <v>44</v>
      </c>
      <c r="O223" s="88"/>
      <c r="P223" s="237">
        <f>O223*H223</f>
        <v>0</v>
      </c>
      <c r="Q223" s="237">
        <v>0</v>
      </c>
      <c r="R223" s="237">
        <f>Q223*H223</f>
        <v>0</v>
      </c>
      <c r="S223" s="237">
        <v>0</v>
      </c>
      <c r="T223" s="238">
        <f>S223*H223</f>
        <v>0</v>
      </c>
      <c r="U223" s="35"/>
      <c r="V223" s="35"/>
      <c r="W223" s="35"/>
      <c r="X223" s="35"/>
      <c r="Y223" s="35"/>
      <c r="Z223" s="35"/>
      <c r="AA223" s="35"/>
      <c r="AB223" s="35"/>
      <c r="AC223" s="35"/>
      <c r="AD223" s="35"/>
      <c r="AE223" s="35"/>
      <c r="AR223" s="239" t="s">
        <v>101</v>
      </c>
      <c r="AT223" s="239" t="s">
        <v>256</v>
      </c>
      <c r="AU223" s="239" t="s">
        <v>88</v>
      </c>
      <c r="AY223" s="14" t="s">
        <v>215</v>
      </c>
      <c r="BE223" s="240">
        <f>IF(N223="základní",J223,0)</f>
        <v>0</v>
      </c>
      <c r="BF223" s="240">
        <f>IF(N223="snížená",J223,0)</f>
        <v>0</v>
      </c>
      <c r="BG223" s="240">
        <f>IF(N223="zákl. přenesená",J223,0)</f>
        <v>0</v>
      </c>
      <c r="BH223" s="240">
        <f>IF(N223="sníž. přenesená",J223,0)</f>
        <v>0</v>
      </c>
      <c r="BI223" s="240">
        <f>IF(N223="nulová",J223,0)</f>
        <v>0</v>
      </c>
      <c r="BJ223" s="14" t="s">
        <v>86</v>
      </c>
      <c r="BK223" s="240">
        <f>ROUND(I223*H223,2)</f>
        <v>0</v>
      </c>
      <c r="BL223" s="14" t="s">
        <v>101</v>
      </c>
      <c r="BM223" s="239" t="s">
        <v>1614</v>
      </c>
    </row>
    <row r="224" s="2" customFormat="1" ht="44.25" customHeight="1">
      <c r="A224" s="35"/>
      <c r="B224" s="36"/>
      <c r="C224" s="241" t="s">
        <v>1433</v>
      </c>
      <c r="D224" s="241" t="s">
        <v>256</v>
      </c>
      <c r="E224" s="242" t="s">
        <v>1179</v>
      </c>
      <c r="F224" s="243" t="s">
        <v>1180</v>
      </c>
      <c r="G224" s="244" t="s">
        <v>249</v>
      </c>
      <c r="H224" s="245">
        <v>165.62200000000001</v>
      </c>
      <c r="I224" s="246"/>
      <c r="J224" s="247">
        <f>ROUND(I224*H224,2)</f>
        <v>0</v>
      </c>
      <c r="K224" s="248"/>
      <c r="L224" s="41"/>
      <c r="M224" s="249" t="s">
        <v>1</v>
      </c>
      <c r="N224" s="250" t="s">
        <v>44</v>
      </c>
      <c r="O224" s="88"/>
      <c r="P224" s="237">
        <f>O224*H224</f>
        <v>0</v>
      </c>
      <c r="Q224" s="237">
        <v>0</v>
      </c>
      <c r="R224" s="237">
        <f>Q224*H224</f>
        <v>0</v>
      </c>
      <c r="S224" s="237">
        <v>0</v>
      </c>
      <c r="T224" s="238">
        <f>S224*H224</f>
        <v>0</v>
      </c>
      <c r="U224" s="35"/>
      <c r="V224" s="35"/>
      <c r="W224" s="35"/>
      <c r="X224" s="35"/>
      <c r="Y224" s="35"/>
      <c r="Z224" s="35"/>
      <c r="AA224" s="35"/>
      <c r="AB224" s="35"/>
      <c r="AC224" s="35"/>
      <c r="AD224" s="35"/>
      <c r="AE224" s="35"/>
      <c r="AR224" s="239" t="s">
        <v>101</v>
      </c>
      <c r="AT224" s="239" t="s">
        <v>256</v>
      </c>
      <c r="AU224" s="239" t="s">
        <v>88</v>
      </c>
      <c r="AY224" s="14" t="s">
        <v>215</v>
      </c>
      <c r="BE224" s="240">
        <f>IF(N224="základní",J224,0)</f>
        <v>0</v>
      </c>
      <c r="BF224" s="240">
        <f>IF(N224="snížená",J224,0)</f>
        <v>0</v>
      </c>
      <c r="BG224" s="240">
        <f>IF(N224="zákl. přenesená",J224,0)</f>
        <v>0</v>
      </c>
      <c r="BH224" s="240">
        <f>IF(N224="sníž. přenesená",J224,0)</f>
        <v>0</v>
      </c>
      <c r="BI224" s="240">
        <f>IF(N224="nulová",J224,0)</f>
        <v>0</v>
      </c>
      <c r="BJ224" s="14" t="s">
        <v>86</v>
      </c>
      <c r="BK224" s="240">
        <f>ROUND(I224*H224,2)</f>
        <v>0</v>
      </c>
      <c r="BL224" s="14" t="s">
        <v>101</v>
      </c>
      <c r="BM224" s="239" t="s">
        <v>1615</v>
      </c>
    </row>
    <row r="225" s="2" customFormat="1" ht="33" customHeight="1">
      <c r="A225" s="35"/>
      <c r="B225" s="36"/>
      <c r="C225" s="241" t="s">
        <v>1437</v>
      </c>
      <c r="D225" s="241" t="s">
        <v>256</v>
      </c>
      <c r="E225" s="242" t="s">
        <v>1616</v>
      </c>
      <c r="F225" s="243" t="s">
        <v>1617</v>
      </c>
      <c r="G225" s="244" t="s">
        <v>249</v>
      </c>
      <c r="H225" s="245">
        <v>3.7639999999999998</v>
      </c>
      <c r="I225" s="246"/>
      <c r="J225" s="247">
        <f>ROUND(I225*H225,2)</f>
        <v>0</v>
      </c>
      <c r="K225" s="248"/>
      <c r="L225" s="41"/>
      <c r="M225" s="249" t="s">
        <v>1</v>
      </c>
      <c r="N225" s="250" t="s">
        <v>44</v>
      </c>
      <c r="O225" s="88"/>
      <c r="P225" s="237">
        <f>O225*H225</f>
        <v>0</v>
      </c>
      <c r="Q225" s="237">
        <v>0</v>
      </c>
      <c r="R225" s="237">
        <f>Q225*H225</f>
        <v>0</v>
      </c>
      <c r="S225" s="237">
        <v>0</v>
      </c>
      <c r="T225" s="238">
        <f>S225*H225</f>
        <v>0</v>
      </c>
      <c r="U225" s="35"/>
      <c r="V225" s="35"/>
      <c r="W225" s="35"/>
      <c r="X225" s="35"/>
      <c r="Y225" s="35"/>
      <c r="Z225" s="35"/>
      <c r="AA225" s="35"/>
      <c r="AB225" s="35"/>
      <c r="AC225" s="35"/>
      <c r="AD225" s="35"/>
      <c r="AE225" s="35"/>
      <c r="AR225" s="239" t="s">
        <v>101</v>
      </c>
      <c r="AT225" s="239" t="s">
        <v>256</v>
      </c>
      <c r="AU225" s="239" t="s">
        <v>88</v>
      </c>
      <c r="AY225" s="14" t="s">
        <v>215</v>
      </c>
      <c r="BE225" s="240">
        <f>IF(N225="základní",J225,0)</f>
        <v>0</v>
      </c>
      <c r="BF225" s="240">
        <f>IF(N225="snížená",J225,0)</f>
        <v>0</v>
      </c>
      <c r="BG225" s="240">
        <f>IF(N225="zákl. přenesená",J225,0)</f>
        <v>0</v>
      </c>
      <c r="BH225" s="240">
        <f>IF(N225="sníž. přenesená",J225,0)</f>
        <v>0</v>
      </c>
      <c r="BI225" s="240">
        <f>IF(N225="nulová",J225,0)</f>
        <v>0</v>
      </c>
      <c r="BJ225" s="14" t="s">
        <v>86</v>
      </c>
      <c r="BK225" s="240">
        <f>ROUND(I225*H225,2)</f>
        <v>0</v>
      </c>
      <c r="BL225" s="14" t="s">
        <v>101</v>
      </c>
      <c r="BM225" s="239" t="s">
        <v>1618</v>
      </c>
    </row>
    <row r="226" s="12" customFormat="1" ht="22.8" customHeight="1">
      <c r="A226" s="12"/>
      <c r="B226" s="210"/>
      <c r="C226" s="211"/>
      <c r="D226" s="212" t="s">
        <v>78</v>
      </c>
      <c r="E226" s="224" t="s">
        <v>1182</v>
      </c>
      <c r="F226" s="224" t="s">
        <v>1183</v>
      </c>
      <c r="G226" s="211"/>
      <c r="H226" s="211"/>
      <c r="I226" s="214"/>
      <c r="J226" s="225">
        <f>BK226</f>
        <v>0</v>
      </c>
      <c r="K226" s="211"/>
      <c r="L226" s="216"/>
      <c r="M226" s="217"/>
      <c r="N226" s="218"/>
      <c r="O226" s="218"/>
      <c r="P226" s="219">
        <f>P227</f>
        <v>0</v>
      </c>
      <c r="Q226" s="218"/>
      <c r="R226" s="219">
        <f>R227</f>
        <v>0</v>
      </c>
      <c r="S226" s="218"/>
      <c r="T226" s="220">
        <f>T227</f>
        <v>0</v>
      </c>
      <c r="U226" s="12"/>
      <c r="V226" s="12"/>
      <c r="W226" s="12"/>
      <c r="X226" s="12"/>
      <c r="Y226" s="12"/>
      <c r="Z226" s="12"/>
      <c r="AA226" s="12"/>
      <c r="AB226" s="12"/>
      <c r="AC226" s="12"/>
      <c r="AD226" s="12"/>
      <c r="AE226" s="12"/>
      <c r="AR226" s="221" t="s">
        <v>86</v>
      </c>
      <c r="AT226" s="222" t="s">
        <v>78</v>
      </c>
      <c r="AU226" s="222" t="s">
        <v>86</v>
      </c>
      <c r="AY226" s="221" t="s">
        <v>215</v>
      </c>
      <c r="BK226" s="223">
        <f>BK227</f>
        <v>0</v>
      </c>
    </row>
    <row r="227" s="2" customFormat="1" ht="24.15" customHeight="1">
      <c r="A227" s="35"/>
      <c r="B227" s="36"/>
      <c r="C227" s="241" t="s">
        <v>1441</v>
      </c>
      <c r="D227" s="241" t="s">
        <v>256</v>
      </c>
      <c r="E227" s="242" t="s">
        <v>1424</v>
      </c>
      <c r="F227" s="243" t="s">
        <v>1425</v>
      </c>
      <c r="G227" s="244" t="s">
        <v>249</v>
      </c>
      <c r="H227" s="245">
        <v>424.31999999999999</v>
      </c>
      <c r="I227" s="246"/>
      <c r="J227" s="247">
        <f>ROUND(I227*H227,2)</f>
        <v>0</v>
      </c>
      <c r="K227" s="248"/>
      <c r="L227" s="41"/>
      <c r="M227" s="249" t="s">
        <v>1</v>
      </c>
      <c r="N227" s="250" t="s">
        <v>44</v>
      </c>
      <c r="O227" s="88"/>
      <c r="P227" s="237">
        <f>O227*H227</f>
        <v>0</v>
      </c>
      <c r="Q227" s="237">
        <v>0</v>
      </c>
      <c r="R227" s="237">
        <f>Q227*H227</f>
        <v>0</v>
      </c>
      <c r="S227" s="237">
        <v>0</v>
      </c>
      <c r="T227" s="238">
        <f>S227*H227</f>
        <v>0</v>
      </c>
      <c r="U227" s="35"/>
      <c r="V227" s="35"/>
      <c r="W227" s="35"/>
      <c r="X227" s="35"/>
      <c r="Y227" s="35"/>
      <c r="Z227" s="35"/>
      <c r="AA227" s="35"/>
      <c r="AB227" s="35"/>
      <c r="AC227" s="35"/>
      <c r="AD227" s="35"/>
      <c r="AE227" s="35"/>
      <c r="AR227" s="239" t="s">
        <v>101</v>
      </c>
      <c r="AT227" s="239" t="s">
        <v>256</v>
      </c>
      <c r="AU227" s="239" t="s">
        <v>88</v>
      </c>
      <c r="AY227" s="14" t="s">
        <v>215</v>
      </c>
      <c r="BE227" s="240">
        <f>IF(N227="základní",J227,0)</f>
        <v>0</v>
      </c>
      <c r="BF227" s="240">
        <f>IF(N227="snížená",J227,0)</f>
        <v>0</v>
      </c>
      <c r="BG227" s="240">
        <f>IF(N227="zákl. přenesená",J227,0)</f>
        <v>0</v>
      </c>
      <c r="BH227" s="240">
        <f>IF(N227="sníž. přenesená",J227,0)</f>
        <v>0</v>
      </c>
      <c r="BI227" s="240">
        <f>IF(N227="nulová",J227,0)</f>
        <v>0</v>
      </c>
      <c r="BJ227" s="14" t="s">
        <v>86</v>
      </c>
      <c r="BK227" s="240">
        <f>ROUND(I227*H227,2)</f>
        <v>0</v>
      </c>
      <c r="BL227" s="14" t="s">
        <v>101</v>
      </c>
      <c r="BM227" s="239" t="s">
        <v>1619</v>
      </c>
    </row>
    <row r="228" s="12" customFormat="1" ht="25.92" customHeight="1">
      <c r="A228" s="12"/>
      <c r="B228" s="210"/>
      <c r="C228" s="211"/>
      <c r="D228" s="212" t="s">
        <v>78</v>
      </c>
      <c r="E228" s="213" t="s">
        <v>1190</v>
      </c>
      <c r="F228" s="213" t="s">
        <v>1191</v>
      </c>
      <c r="G228" s="211"/>
      <c r="H228" s="211"/>
      <c r="I228" s="214"/>
      <c r="J228" s="215">
        <f>BK228</f>
        <v>0</v>
      </c>
      <c r="K228" s="211"/>
      <c r="L228" s="216"/>
      <c r="M228" s="217"/>
      <c r="N228" s="218"/>
      <c r="O228" s="218"/>
      <c r="P228" s="219">
        <f>P229</f>
        <v>0</v>
      </c>
      <c r="Q228" s="218"/>
      <c r="R228" s="219">
        <f>R229</f>
        <v>0.14510999999999999</v>
      </c>
      <c r="S228" s="218"/>
      <c r="T228" s="220">
        <f>T229</f>
        <v>0</v>
      </c>
      <c r="U228" s="12"/>
      <c r="V228" s="12"/>
      <c r="W228" s="12"/>
      <c r="X228" s="12"/>
      <c r="Y228" s="12"/>
      <c r="Z228" s="12"/>
      <c r="AA228" s="12"/>
      <c r="AB228" s="12"/>
      <c r="AC228" s="12"/>
      <c r="AD228" s="12"/>
      <c r="AE228" s="12"/>
      <c r="AR228" s="221" t="s">
        <v>88</v>
      </c>
      <c r="AT228" s="222" t="s">
        <v>78</v>
      </c>
      <c r="AU228" s="222" t="s">
        <v>79</v>
      </c>
      <c r="AY228" s="221" t="s">
        <v>215</v>
      </c>
      <c r="BK228" s="223">
        <f>BK229</f>
        <v>0</v>
      </c>
    </row>
    <row r="229" s="12" customFormat="1" ht="22.8" customHeight="1">
      <c r="A229" s="12"/>
      <c r="B229" s="210"/>
      <c r="C229" s="211"/>
      <c r="D229" s="212" t="s">
        <v>78</v>
      </c>
      <c r="E229" s="224" t="s">
        <v>1192</v>
      </c>
      <c r="F229" s="224" t="s">
        <v>1193</v>
      </c>
      <c r="G229" s="211"/>
      <c r="H229" s="211"/>
      <c r="I229" s="214"/>
      <c r="J229" s="225">
        <f>BK229</f>
        <v>0</v>
      </c>
      <c r="K229" s="211"/>
      <c r="L229" s="216"/>
      <c r="M229" s="217"/>
      <c r="N229" s="218"/>
      <c r="O229" s="218"/>
      <c r="P229" s="219">
        <f>SUM(P230:P236)</f>
        <v>0</v>
      </c>
      <c r="Q229" s="218"/>
      <c r="R229" s="219">
        <f>SUM(R230:R236)</f>
        <v>0.14510999999999999</v>
      </c>
      <c r="S229" s="218"/>
      <c r="T229" s="220">
        <f>SUM(T230:T236)</f>
        <v>0</v>
      </c>
      <c r="U229" s="12"/>
      <c r="V229" s="12"/>
      <c r="W229" s="12"/>
      <c r="X229" s="12"/>
      <c r="Y229" s="12"/>
      <c r="Z229" s="12"/>
      <c r="AA229" s="12"/>
      <c r="AB229" s="12"/>
      <c r="AC229" s="12"/>
      <c r="AD229" s="12"/>
      <c r="AE229" s="12"/>
      <c r="AR229" s="221" t="s">
        <v>88</v>
      </c>
      <c r="AT229" s="222" t="s">
        <v>78</v>
      </c>
      <c r="AU229" s="222" t="s">
        <v>86</v>
      </c>
      <c r="AY229" s="221" t="s">
        <v>215</v>
      </c>
      <c r="BK229" s="223">
        <f>SUM(BK230:BK236)</f>
        <v>0</v>
      </c>
    </row>
    <row r="230" s="2" customFormat="1" ht="24.15" customHeight="1">
      <c r="A230" s="35"/>
      <c r="B230" s="36"/>
      <c r="C230" s="241" t="s">
        <v>1445</v>
      </c>
      <c r="D230" s="241" t="s">
        <v>256</v>
      </c>
      <c r="E230" s="242" t="s">
        <v>1194</v>
      </c>
      <c r="F230" s="243" t="s">
        <v>1195</v>
      </c>
      <c r="G230" s="244" t="s">
        <v>259</v>
      </c>
      <c r="H230" s="245">
        <v>77.405000000000001</v>
      </c>
      <c r="I230" s="246"/>
      <c r="J230" s="247">
        <f>ROUND(I230*H230,2)</f>
        <v>0</v>
      </c>
      <c r="K230" s="248"/>
      <c r="L230" s="41"/>
      <c r="M230" s="249" t="s">
        <v>1</v>
      </c>
      <c r="N230" s="250" t="s">
        <v>44</v>
      </c>
      <c r="O230" s="88"/>
      <c r="P230" s="237">
        <f>O230*H230</f>
        <v>0</v>
      </c>
      <c r="Q230" s="237">
        <v>0</v>
      </c>
      <c r="R230" s="237">
        <f>Q230*H230</f>
        <v>0</v>
      </c>
      <c r="S230" s="237">
        <v>0</v>
      </c>
      <c r="T230" s="238">
        <f>S230*H230</f>
        <v>0</v>
      </c>
      <c r="U230" s="35"/>
      <c r="V230" s="35"/>
      <c r="W230" s="35"/>
      <c r="X230" s="35"/>
      <c r="Y230" s="35"/>
      <c r="Z230" s="35"/>
      <c r="AA230" s="35"/>
      <c r="AB230" s="35"/>
      <c r="AC230" s="35"/>
      <c r="AD230" s="35"/>
      <c r="AE230" s="35"/>
      <c r="AR230" s="239" t="s">
        <v>276</v>
      </c>
      <c r="AT230" s="239" t="s">
        <v>256</v>
      </c>
      <c r="AU230" s="239" t="s">
        <v>88</v>
      </c>
      <c r="AY230" s="14" t="s">
        <v>215</v>
      </c>
      <c r="BE230" s="240">
        <f>IF(N230="základní",J230,0)</f>
        <v>0</v>
      </c>
      <c r="BF230" s="240">
        <f>IF(N230="snížená",J230,0)</f>
        <v>0</v>
      </c>
      <c r="BG230" s="240">
        <f>IF(N230="zákl. přenesená",J230,0)</f>
        <v>0</v>
      </c>
      <c r="BH230" s="240">
        <f>IF(N230="sníž. přenesená",J230,0)</f>
        <v>0</v>
      </c>
      <c r="BI230" s="240">
        <f>IF(N230="nulová",J230,0)</f>
        <v>0</v>
      </c>
      <c r="BJ230" s="14" t="s">
        <v>86</v>
      </c>
      <c r="BK230" s="240">
        <f>ROUND(I230*H230,2)</f>
        <v>0</v>
      </c>
      <c r="BL230" s="14" t="s">
        <v>276</v>
      </c>
      <c r="BM230" s="239" t="s">
        <v>1620</v>
      </c>
    </row>
    <row r="231" s="2" customFormat="1" ht="16.5" customHeight="1">
      <c r="A231" s="35"/>
      <c r="B231" s="36"/>
      <c r="C231" s="226" t="s">
        <v>1448</v>
      </c>
      <c r="D231" s="226" t="s">
        <v>218</v>
      </c>
      <c r="E231" s="227" t="s">
        <v>1197</v>
      </c>
      <c r="F231" s="228" t="s">
        <v>1198</v>
      </c>
      <c r="G231" s="229" t="s">
        <v>249</v>
      </c>
      <c r="H231" s="230">
        <v>0.031</v>
      </c>
      <c r="I231" s="231"/>
      <c r="J231" s="232">
        <f>ROUND(I231*H231,2)</f>
        <v>0</v>
      </c>
      <c r="K231" s="233"/>
      <c r="L231" s="234"/>
      <c r="M231" s="235" t="s">
        <v>1</v>
      </c>
      <c r="N231" s="236" t="s">
        <v>44</v>
      </c>
      <c r="O231" s="88"/>
      <c r="P231" s="237">
        <f>O231*H231</f>
        <v>0</v>
      </c>
      <c r="Q231" s="237">
        <v>1</v>
      </c>
      <c r="R231" s="237">
        <f>Q231*H231</f>
        <v>0.031</v>
      </c>
      <c r="S231" s="237">
        <v>0</v>
      </c>
      <c r="T231" s="238">
        <f>S231*H231</f>
        <v>0</v>
      </c>
      <c r="U231" s="35"/>
      <c r="V231" s="35"/>
      <c r="W231" s="35"/>
      <c r="X231" s="35"/>
      <c r="Y231" s="35"/>
      <c r="Z231" s="35"/>
      <c r="AA231" s="35"/>
      <c r="AB231" s="35"/>
      <c r="AC231" s="35"/>
      <c r="AD231" s="35"/>
      <c r="AE231" s="35"/>
      <c r="AR231" s="239" t="s">
        <v>342</v>
      </c>
      <c r="AT231" s="239" t="s">
        <v>218</v>
      </c>
      <c r="AU231" s="239" t="s">
        <v>88</v>
      </c>
      <c r="AY231" s="14" t="s">
        <v>215</v>
      </c>
      <c r="BE231" s="240">
        <f>IF(N231="základní",J231,0)</f>
        <v>0</v>
      </c>
      <c r="BF231" s="240">
        <f>IF(N231="snížená",J231,0)</f>
        <v>0</v>
      </c>
      <c r="BG231" s="240">
        <f>IF(N231="zákl. přenesená",J231,0)</f>
        <v>0</v>
      </c>
      <c r="BH231" s="240">
        <f>IF(N231="sníž. přenesená",J231,0)</f>
        <v>0</v>
      </c>
      <c r="BI231" s="240">
        <f>IF(N231="nulová",J231,0)</f>
        <v>0</v>
      </c>
      <c r="BJ231" s="14" t="s">
        <v>86</v>
      </c>
      <c r="BK231" s="240">
        <f>ROUND(I231*H231,2)</f>
        <v>0</v>
      </c>
      <c r="BL231" s="14" t="s">
        <v>276</v>
      </c>
      <c r="BM231" s="239" t="s">
        <v>1621</v>
      </c>
    </row>
    <row r="232" s="2" customFormat="1" ht="24.15" customHeight="1">
      <c r="A232" s="35"/>
      <c r="B232" s="36"/>
      <c r="C232" s="241" t="s">
        <v>1452</v>
      </c>
      <c r="D232" s="241" t="s">
        <v>256</v>
      </c>
      <c r="E232" s="242" t="s">
        <v>1434</v>
      </c>
      <c r="F232" s="243" t="s">
        <v>1435</v>
      </c>
      <c r="G232" s="244" t="s">
        <v>259</v>
      </c>
      <c r="H232" s="245">
        <v>154.81</v>
      </c>
      <c r="I232" s="246"/>
      <c r="J232" s="247">
        <f>ROUND(I232*H232,2)</f>
        <v>0</v>
      </c>
      <c r="K232" s="248"/>
      <c r="L232" s="41"/>
      <c r="M232" s="249" t="s">
        <v>1</v>
      </c>
      <c r="N232" s="250" t="s">
        <v>44</v>
      </c>
      <c r="O232" s="88"/>
      <c r="P232" s="237">
        <f>O232*H232</f>
        <v>0</v>
      </c>
      <c r="Q232" s="237">
        <v>0</v>
      </c>
      <c r="R232" s="237">
        <f>Q232*H232</f>
        <v>0</v>
      </c>
      <c r="S232" s="237">
        <v>0</v>
      </c>
      <c r="T232" s="238">
        <f>S232*H232</f>
        <v>0</v>
      </c>
      <c r="U232" s="35"/>
      <c r="V232" s="35"/>
      <c r="W232" s="35"/>
      <c r="X232" s="35"/>
      <c r="Y232" s="35"/>
      <c r="Z232" s="35"/>
      <c r="AA232" s="35"/>
      <c r="AB232" s="35"/>
      <c r="AC232" s="35"/>
      <c r="AD232" s="35"/>
      <c r="AE232" s="35"/>
      <c r="AR232" s="239" t="s">
        <v>276</v>
      </c>
      <c r="AT232" s="239" t="s">
        <v>256</v>
      </c>
      <c r="AU232" s="239" t="s">
        <v>88</v>
      </c>
      <c r="AY232" s="14" t="s">
        <v>215</v>
      </c>
      <c r="BE232" s="240">
        <f>IF(N232="základní",J232,0)</f>
        <v>0</v>
      </c>
      <c r="BF232" s="240">
        <f>IF(N232="snížená",J232,0)</f>
        <v>0</v>
      </c>
      <c r="BG232" s="240">
        <f>IF(N232="zákl. přenesená",J232,0)</f>
        <v>0</v>
      </c>
      <c r="BH232" s="240">
        <f>IF(N232="sníž. přenesená",J232,0)</f>
        <v>0</v>
      </c>
      <c r="BI232" s="240">
        <f>IF(N232="nulová",J232,0)</f>
        <v>0</v>
      </c>
      <c r="BJ232" s="14" t="s">
        <v>86</v>
      </c>
      <c r="BK232" s="240">
        <f>ROUND(I232*H232,2)</f>
        <v>0</v>
      </c>
      <c r="BL232" s="14" t="s">
        <v>276</v>
      </c>
      <c r="BM232" s="239" t="s">
        <v>1622</v>
      </c>
    </row>
    <row r="233" s="2" customFormat="1" ht="16.5" customHeight="1">
      <c r="A233" s="35"/>
      <c r="B233" s="36"/>
      <c r="C233" s="226" t="s">
        <v>1623</v>
      </c>
      <c r="D233" s="226" t="s">
        <v>218</v>
      </c>
      <c r="E233" s="227" t="s">
        <v>1203</v>
      </c>
      <c r="F233" s="228" t="s">
        <v>1204</v>
      </c>
      <c r="G233" s="229" t="s">
        <v>249</v>
      </c>
      <c r="H233" s="230">
        <v>0.076999999999999999</v>
      </c>
      <c r="I233" s="231"/>
      <c r="J233" s="232">
        <f>ROUND(I233*H233,2)</f>
        <v>0</v>
      </c>
      <c r="K233" s="233"/>
      <c r="L233" s="234"/>
      <c r="M233" s="235" t="s">
        <v>1</v>
      </c>
      <c r="N233" s="236" t="s">
        <v>44</v>
      </c>
      <c r="O233" s="88"/>
      <c r="P233" s="237">
        <f>O233*H233</f>
        <v>0</v>
      </c>
      <c r="Q233" s="237">
        <v>1</v>
      </c>
      <c r="R233" s="237">
        <f>Q233*H233</f>
        <v>0.076999999999999999</v>
      </c>
      <c r="S233" s="237">
        <v>0</v>
      </c>
      <c r="T233" s="238">
        <f>S233*H233</f>
        <v>0</v>
      </c>
      <c r="U233" s="35"/>
      <c r="V233" s="35"/>
      <c r="W233" s="35"/>
      <c r="X233" s="35"/>
      <c r="Y233" s="35"/>
      <c r="Z233" s="35"/>
      <c r="AA233" s="35"/>
      <c r="AB233" s="35"/>
      <c r="AC233" s="35"/>
      <c r="AD233" s="35"/>
      <c r="AE233" s="35"/>
      <c r="AR233" s="239" t="s">
        <v>342</v>
      </c>
      <c r="AT233" s="239" t="s">
        <v>218</v>
      </c>
      <c r="AU233" s="239" t="s">
        <v>88</v>
      </c>
      <c r="AY233" s="14" t="s">
        <v>215</v>
      </c>
      <c r="BE233" s="240">
        <f>IF(N233="základní",J233,0)</f>
        <v>0</v>
      </c>
      <c r="BF233" s="240">
        <f>IF(N233="snížená",J233,0)</f>
        <v>0</v>
      </c>
      <c r="BG233" s="240">
        <f>IF(N233="zákl. přenesená",J233,0)</f>
        <v>0</v>
      </c>
      <c r="BH233" s="240">
        <f>IF(N233="sníž. přenesená",J233,0)</f>
        <v>0</v>
      </c>
      <c r="BI233" s="240">
        <f>IF(N233="nulová",J233,0)</f>
        <v>0</v>
      </c>
      <c r="BJ233" s="14" t="s">
        <v>86</v>
      </c>
      <c r="BK233" s="240">
        <f>ROUND(I233*H233,2)</f>
        <v>0</v>
      </c>
      <c r="BL233" s="14" t="s">
        <v>276</v>
      </c>
      <c r="BM233" s="239" t="s">
        <v>1624</v>
      </c>
    </row>
    <row r="234" s="2" customFormat="1" ht="24.15" customHeight="1">
      <c r="A234" s="35"/>
      <c r="B234" s="36"/>
      <c r="C234" s="241" t="s">
        <v>1289</v>
      </c>
      <c r="D234" s="241" t="s">
        <v>256</v>
      </c>
      <c r="E234" s="242" t="s">
        <v>1625</v>
      </c>
      <c r="F234" s="243" t="s">
        <v>1626</v>
      </c>
      <c r="G234" s="244" t="s">
        <v>259</v>
      </c>
      <c r="H234" s="245">
        <v>58.905000000000001</v>
      </c>
      <c r="I234" s="246"/>
      <c r="J234" s="247">
        <f>ROUND(I234*H234,2)</f>
        <v>0</v>
      </c>
      <c r="K234" s="248"/>
      <c r="L234" s="41"/>
      <c r="M234" s="249" t="s">
        <v>1</v>
      </c>
      <c r="N234" s="250" t="s">
        <v>44</v>
      </c>
      <c r="O234" s="88"/>
      <c r="P234" s="237">
        <f>O234*H234</f>
        <v>0</v>
      </c>
      <c r="Q234" s="237">
        <v>0</v>
      </c>
      <c r="R234" s="237">
        <f>Q234*H234</f>
        <v>0</v>
      </c>
      <c r="S234" s="237">
        <v>0</v>
      </c>
      <c r="T234" s="238">
        <f>S234*H234</f>
        <v>0</v>
      </c>
      <c r="U234" s="35"/>
      <c r="V234" s="35"/>
      <c r="W234" s="35"/>
      <c r="X234" s="35"/>
      <c r="Y234" s="35"/>
      <c r="Z234" s="35"/>
      <c r="AA234" s="35"/>
      <c r="AB234" s="35"/>
      <c r="AC234" s="35"/>
      <c r="AD234" s="35"/>
      <c r="AE234" s="35"/>
      <c r="AR234" s="239" t="s">
        <v>276</v>
      </c>
      <c r="AT234" s="239" t="s">
        <v>256</v>
      </c>
      <c r="AU234" s="239" t="s">
        <v>88</v>
      </c>
      <c r="AY234" s="14" t="s">
        <v>215</v>
      </c>
      <c r="BE234" s="240">
        <f>IF(N234="základní",J234,0)</f>
        <v>0</v>
      </c>
      <c r="BF234" s="240">
        <f>IF(N234="snížená",J234,0)</f>
        <v>0</v>
      </c>
      <c r="BG234" s="240">
        <f>IF(N234="zákl. přenesená",J234,0)</f>
        <v>0</v>
      </c>
      <c r="BH234" s="240">
        <f>IF(N234="sníž. přenesená",J234,0)</f>
        <v>0</v>
      </c>
      <c r="BI234" s="240">
        <f>IF(N234="nulová",J234,0)</f>
        <v>0</v>
      </c>
      <c r="BJ234" s="14" t="s">
        <v>86</v>
      </c>
      <c r="BK234" s="240">
        <f>ROUND(I234*H234,2)</f>
        <v>0</v>
      </c>
      <c r="BL234" s="14" t="s">
        <v>276</v>
      </c>
      <c r="BM234" s="239" t="s">
        <v>1627</v>
      </c>
    </row>
    <row r="235" s="2" customFormat="1" ht="24.15" customHeight="1">
      <c r="A235" s="35"/>
      <c r="B235" s="36"/>
      <c r="C235" s="226" t="s">
        <v>1300</v>
      </c>
      <c r="D235" s="226" t="s">
        <v>218</v>
      </c>
      <c r="E235" s="227" t="s">
        <v>1628</v>
      </c>
      <c r="F235" s="228" t="s">
        <v>1629</v>
      </c>
      <c r="G235" s="229" t="s">
        <v>259</v>
      </c>
      <c r="H235" s="230">
        <v>61.850000000000001</v>
      </c>
      <c r="I235" s="231"/>
      <c r="J235" s="232">
        <f>ROUND(I235*H235,2)</f>
        <v>0</v>
      </c>
      <c r="K235" s="233"/>
      <c r="L235" s="234"/>
      <c r="M235" s="235" t="s">
        <v>1</v>
      </c>
      <c r="N235" s="236" t="s">
        <v>44</v>
      </c>
      <c r="O235" s="88"/>
      <c r="P235" s="237">
        <f>O235*H235</f>
        <v>0</v>
      </c>
      <c r="Q235" s="237">
        <v>0.00059999999999999995</v>
      </c>
      <c r="R235" s="237">
        <f>Q235*H235</f>
        <v>0.037109999999999997</v>
      </c>
      <c r="S235" s="237">
        <v>0</v>
      </c>
      <c r="T235" s="238">
        <f>S235*H235</f>
        <v>0</v>
      </c>
      <c r="U235" s="35"/>
      <c r="V235" s="35"/>
      <c r="W235" s="35"/>
      <c r="X235" s="35"/>
      <c r="Y235" s="35"/>
      <c r="Z235" s="35"/>
      <c r="AA235" s="35"/>
      <c r="AB235" s="35"/>
      <c r="AC235" s="35"/>
      <c r="AD235" s="35"/>
      <c r="AE235" s="35"/>
      <c r="AR235" s="239" t="s">
        <v>342</v>
      </c>
      <c r="AT235" s="239" t="s">
        <v>218</v>
      </c>
      <c r="AU235" s="239" t="s">
        <v>88</v>
      </c>
      <c r="AY235" s="14" t="s">
        <v>215</v>
      </c>
      <c r="BE235" s="240">
        <f>IF(N235="základní",J235,0)</f>
        <v>0</v>
      </c>
      <c r="BF235" s="240">
        <f>IF(N235="snížená",J235,0)</f>
        <v>0</v>
      </c>
      <c r="BG235" s="240">
        <f>IF(N235="zákl. přenesená",J235,0)</f>
        <v>0</v>
      </c>
      <c r="BH235" s="240">
        <f>IF(N235="sníž. přenesená",J235,0)</f>
        <v>0</v>
      </c>
      <c r="BI235" s="240">
        <f>IF(N235="nulová",J235,0)</f>
        <v>0</v>
      </c>
      <c r="BJ235" s="14" t="s">
        <v>86</v>
      </c>
      <c r="BK235" s="240">
        <f>ROUND(I235*H235,2)</f>
        <v>0</v>
      </c>
      <c r="BL235" s="14" t="s">
        <v>276</v>
      </c>
      <c r="BM235" s="239" t="s">
        <v>1630</v>
      </c>
    </row>
    <row r="236" s="2" customFormat="1" ht="24.15" customHeight="1">
      <c r="A236" s="35"/>
      <c r="B236" s="36"/>
      <c r="C236" s="241" t="s">
        <v>1316</v>
      </c>
      <c r="D236" s="241" t="s">
        <v>256</v>
      </c>
      <c r="E236" s="242" t="s">
        <v>1206</v>
      </c>
      <c r="F236" s="243" t="s">
        <v>1207</v>
      </c>
      <c r="G236" s="244" t="s">
        <v>249</v>
      </c>
      <c r="H236" s="245">
        <v>0.14499999999999999</v>
      </c>
      <c r="I236" s="246"/>
      <c r="J236" s="247">
        <f>ROUND(I236*H236,2)</f>
        <v>0</v>
      </c>
      <c r="K236" s="248"/>
      <c r="L236" s="41"/>
      <c r="M236" s="251" t="s">
        <v>1</v>
      </c>
      <c r="N236" s="252" t="s">
        <v>44</v>
      </c>
      <c r="O236" s="253"/>
      <c r="P236" s="254">
        <f>O236*H236</f>
        <v>0</v>
      </c>
      <c r="Q236" s="254">
        <v>0</v>
      </c>
      <c r="R236" s="254">
        <f>Q236*H236</f>
        <v>0</v>
      </c>
      <c r="S236" s="254">
        <v>0</v>
      </c>
      <c r="T236" s="255">
        <f>S236*H236</f>
        <v>0</v>
      </c>
      <c r="U236" s="35"/>
      <c r="V236" s="35"/>
      <c r="W236" s="35"/>
      <c r="X236" s="35"/>
      <c r="Y236" s="35"/>
      <c r="Z236" s="35"/>
      <c r="AA236" s="35"/>
      <c r="AB236" s="35"/>
      <c r="AC236" s="35"/>
      <c r="AD236" s="35"/>
      <c r="AE236" s="35"/>
      <c r="AR236" s="239" t="s">
        <v>276</v>
      </c>
      <c r="AT236" s="239" t="s">
        <v>256</v>
      </c>
      <c r="AU236" s="239" t="s">
        <v>88</v>
      </c>
      <c r="AY236" s="14" t="s">
        <v>215</v>
      </c>
      <c r="BE236" s="240">
        <f>IF(N236="základní",J236,0)</f>
        <v>0</v>
      </c>
      <c r="BF236" s="240">
        <f>IF(N236="snížená",J236,0)</f>
        <v>0</v>
      </c>
      <c r="BG236" s="240">
        <f>IF(N236="zákl. přenesená",J236,0)</f>
        <v>0</v>
      </c>
      <c r="BH236" s="240">
        <f>IF(N236="sníž. přenesená",J236,0)</f>
        <v>0</v>
      </c>
      <c r="BI236" s="240">
        <f>IF(N236="nulová",J236,0)</f>
        <v>0</v>
      </c>
      <c r="BJ236" s="14" t="s">
        <v>86</v>
      </c>
      <c r="BK236" s="240">
        <f>ROUND(I236*H236,2)</f>
        <v>0</v>
      </c>
      <c r="BL236" s="14" t="s">
        <v>276</v>
      </c>
      <c r="BM236" s="239" t="s">
        <v>1631</v>
      </c>
    </row>
    <row r="237" s="2" customFormat="1" ht="6.96" customHeight="1">
      <c r="A237" s="35"/>
      <c r="B237" s="63"/>
      <c r="C237" s="64"/>
      <c r="D237" s="64"/>
      <c r="E237" s="64"/>
      <c r="F237" s="64"/>
      <c r="G237" s="64"/>
      <c r="H237" s="64"/>
      <c r="I237" s="64"/>
      <c r="J237" s="64"/>
      <c r="K237" s="64"/>
      <c r="L237" s="41"/>
      <c r="M237" s="35"/>
      <c r="O237" s="35"/>
      <c r="P237" s="35"/>
      <c r="Q237" s="35"/>
      <c r="R237" s="35"/>
      <c r="S237" s="35"/>
      <c r="T237" s="35"/>
      <c r="U237" s="35"/>
      <c r="V237" s="35"/>
      <c r="W237" s="35"/>
      <c r="X237" s="35"/>
      <c r="Y237" s="35"/>
      <c r="Z237" s="35"/>
      <c r="AA237" s="35"/>
      <c r="AB237" s="35"/>
      <c r="AC237" s="35"/>
      <c r="AD237" s="35"/>
      <c r="AE237" s="35"/>
    </row>
  </sheetData>
  <sheetProtection sheet="1" autoFilter="0" formatColumns="0" formatRows="0" objects="1" scenarios="1" spinCount="100000" saltValue="CkZkA1GRUohdo/JW9yASAZoOkIt4XyM71Oz7fNnAX3r3E5cX9CNjqDvONQXdbIT2eDA3on5TK9mKWfqUji8eJg==" hashValue="PxqXZzsLcidQoPSDWj23RJvJzjgq+pRBoyjNZUQ6rYXf+2RSUPe8GxrSpvKQtMAGSjrE2/w5UerXZiaPXPy4sQ==" algorithmName="SHA-512" password="CC35"/>
  <autoFilter ref="C135:K236"/>
  <mergeCells count="15">
    <mergeCell ref="E7:H7"/>
    <mergeCell ref="E11:H11"/>
    <mergeCell ref="E9:H9"/>
    <mergeCell ref="E13:H13"/>
    <mergeCell ref="E22:H22"/>
    <mergeCell ref="E31:H31"/>
    <mergeCell ref="E85:H85"/>
    <mergeCell ref="E89:H89"/>
    <mergeCell ref="E87:H87"/>
    <mergeCell ref="E91:H91"/>
    <mergeCell ref="E122:H122"/>
    <mergeCell ref="E126:H126"/>
    <mergeCell ref="E124:H124"/>
    <mergeCell ref="E128:H12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166</v>
      </c>
    </row>
    <row r="3" s="1" customFormat="1" ht="6.96" customHeight="1">
      <c r="B3" s="144"/>
      <c r="C3" s="145"/>
      <c r="D3" s="145"/>
      <c r="E3" s="145"/>
      <c r="F3" s="145"/>
      <c r="G3" s="145"/>
      <c r="H3" s="145"/>
      <c r="I3" s="145"/>
      <c r="J3" s="145"/>
      <c r="K3" s="145"/>
      <c r="L3" s="17"/>
      <c r="AT3" s="14" t="s">
        <v>88</v>
      </c>
    </row>
    <row r="4" s="1" customFormat="1" ht="24.96" customHeight="1">
      <c r="B4" s="17"/>
      <c r="D4" s="146" t="s">
        <v>185</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úseku Nejdek - Nové Hamry</v>
      </c>
      <c r="F7" s="148"/>
      <c r="G7" s="148"/>
      <c r="H7" s="148"/>
      <c r="L7" s="17"/>
    </row>
    <row r="8">
      <c r="B8" s="17"/>
      <c r="D8" s="148" t="s">
        <v>186</v>
      </c>
      <c r="L8" s="17"/>
    </row>
    <row r="9" s="1" customFormat="1" ht="16.5" customHeight="1">
      <c r="B9" s="17"/>
      <c r="E9" s="149" t="s">
        <v>1024</v>
      </c>
      <c r="F9" s="1"/>
      <c r="G9" s="1"/>
      <c r="H9" s="1"/>
      <c r="L9" s="17"/>
    </row>
    <row r="10" s="1" customFormat="1" ht="12" customHeight="1">
      <c r="B10" s="17"/>
      <c r="D10" s="148" t="s">
        <v>188</v>
      </c>
      <c r="L10" s="17"/>
    </row>
    <row r="11" s="2" customFormat="1" ht="16.5" customHeight="1">
      <c r="A11" s="35"/>
      <c r="B11" s="41"/>
      <c r="C11" s="35"/>
      <c r="D11" s="35"/>
      <c r="E11" s="150" t="s">
        <v>1469</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190</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1632</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26. 9. 2022</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26</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27</v>
      </c>
      <c r="F19" s="35"/>
      <c r="G19" s="35"/>
      <c r="H19" s="35"/>
      <c r="I19" s="148" t="s">
        <v>28</v>
      </c>
      <c r="J19" s="138" t="s">
        <v>29</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30</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28</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32</v>
      </c>
      <c r="E24" s="35"/>
      <c r="F24" s="35"/>
      <c r="G24" s="35"/>
      <c r="H24" s="35"/>
      <c r="I24" s="148" t="s">
        <v>25</v>
      </c>
      <c r="J24" s="138" t="s">
        <v>33</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34</v>
      </c>
      <c r="F25" s="35"/>
      <c r="G25" s="35"/>
      <c r="H25" s="35"/>
      <c r="I25" s="148" t="s">
        <v>28</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36</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37</v>
      </c>
      <c r="F28" s="35"/>
      <c r="G28" s="35"/>
      <c r="H28" s="35"/>
      <c r="I28" s="148" t="s">
        <v>28</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38</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39</v>
      </c>
      <c r="E34" s="35"/>
      <c r="F34" s="35"/>
      <c r="G34" s="35"/>
      <c r="H34" s="35"/>
      <c r="I34" s="35"/>
      <c r="J34" s="159">
        <f>ROUND(J127,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41</v>
      </c>
      <c r="G36" s="35"/>
      <c r="H36" s="35"/>
      <c r="I36" s="160" t="s">
        <v>40</v>
      </c>
      <c r="J36" s="160" t="s">
        <v>42</v>
      </c>
      <c r="K36" s="35"/>
      <c r="L36" s="60"/>
      <c r="S36" s="35"/>
      <c r="T36" s="35"/>
      <c r="U36" s="35"/>
      <c r="V36" s="35"/>
      <c r="W36" s="35"/>
      <c r="X36" s="35"/>
      <c r="Y36" s="35"/>
      <c r="Z36" s="35"/>
      <c r="AA36" s="35"/>
      <c r="AB36" s="35"/>
      <c r="AC36" s="35"/>
      <c r="AD36" s="35"/>
      <c r="AE36" s="35"/>
    </row>
    <row r="37" s="2" customFormat="1" ht="14.4" customHeight="1">
      <c r="A37" s="35"/>
      <c r="B37" s="41"/>
      <c r="C37" s="35"/>
      <c r="D37" s="150" t="s">
        <v>43</v>
      </c>
      <c r="E37" s="148" t="s">
        <v>44</v>
      </c>
      <c r="F37" s="161">
        <f>ROUND((SUM(BE127:BE143)),  2)</f>
        <v>0</v>
      </c>
      <c r="G37" s="35"/>
      <c r="H37" s="35"/>
      <c r="I37" s="162">
        <v>0.20999999999999999</v>
      </c>
      <c r="J37" s="161">
        <f>ROUND(((SUM(BE127:BE143))*I37),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45</v>
      </c>
      <c r="F38" s="161">
        <f>ROUND((SUM(BF127:BF143)),  2)</f>
        <v>0</v>
      </c>
      <c r="G38" s="35"/>
      <c r="H38" s="35"/>
      <c r="I38" s="162">
        <v>0.14999999999999999</v>
      </c>
      <c r="J38" s="161">
        <f>ROUND(((SUM(BF127:BF143))*I38),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46</v>
      </c>
      <c r="F39" s="161">
        <f>ROUND((SUM(BG127:BG143)),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47</v>
      </c>
      <c r="F40" s="161">
        <f>ROUND((SUM(BH127:BH143)),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48</v>
      </c>
      <c r="F41" s="161">
        <f>ROUND((SUM(BI127:BI143)),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49</v>
      </c>
      <c r="E43" s="165"/>
      <c r="F43" s="165"/>
      <c r="G43" s="166" t="s">
        <v>50</v>
      </c>
      <c r="H43" s="167" t="s">
        <v>51</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52</v>
      </c>
      <c r="E50" s="171"/>
      <c r="F50" s="171"/>
      <c r="G50" s="170" t="s">
        <v>53</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54</v>
      </c>
      <c r="E61" s="173"/>
      <c r="F61" s="174" t="s">
        <v>55</v>
      </c>
      <c r="G61" s="172" t="s">
        <v>54</v>
      </c>
      <c r="H61" s="173"/>
      <c r="I61" s="173"/>
      <c r="J61" s="175" t="s">
        <v>55</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56</v>
      </c>
      <c r="E65" s="176"/>
      <c r="F65" s="176"/>
      <c r="G65" s="170" t="s">
        <v>57</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54</v>
      </c>
      <c r="E76" s="173"/>
      <c r="F76" s="174" t="s">
        <v>55</v>
      </c>
      <c r="G76" s="172" t="s">
        <v>54</v>
      </c>
      <c r="H76" s="173"/>
      <c r="I76" s="173"/>
      <c r="J76" s="175" t="s">
        <v>55</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192</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úseku Nejdek - Nové Hamry</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186</v>
      </c>
      <c r="D86" s="19"/>
      <c r="E86" s="19"/>
      <c r="F86" s="19"/>
      <c r="G86" s="19"/>
      <c r="H86" s="19"/>
      <c r="I86" s="19"/>
      <c r="J86" s="19"/>
      <c r="K86" s="19"/>
      <c r="L86" s="17"/>
    </row>
    <row r="87" s="1" customFormat="1" ht="16.5" customHeight="1">
      <c r="B87" s="18"/>
      <c r="C87" s="19"/>
      <c r="D87" s="19"/>
      <c r="E87" s="181" t="s">
        <v>1024</v>
      </c>
      <c r="F87" s="19"/>
      <c r="G87" s="19"/>
      <c r="H87" s="19"/>
      <c r="I87" s="19"/>
      <c r="J87" s="19"/>
      <c r="K87" s="19"/>
      <c r="L87" s="17"/>
    </row>
    <row r="88" s="1" customFormat="1" ht="12" customHeight="1">
      <c r="B88" s="18"/>
      <c r="C88" s="29" t="s">
        <v>188</v>
      </c>
      <c r="D88" s="19"/>
      <c r="E88" s="19"/>
      <c r="F88" s="19"/>
      <c r="G88" s="19"/>
      <c r="H88" s="19"/>
      <c r="I88" s="19"/>
      <c r="J88" s="19"/>
      <c r="K88" s="19"/>
      <c r="L88" s="17"/>
    </row>
    <row r="89" s="2" customFormat="1" ht="16.5" customHeight="1">
      <c r="A89" s="35"/>
      <c r="B89" s="36"/>
      <c r="C89" s="37"/>
      <c r="D89" s="37"/>
      <c r="E89" s="182" t="s">
        <v>1469</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190</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 xml:space="preserve">A.3.3.2 - Svršek v km 26,077 </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26. 9. 2022</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Správa železnic, státní organizace</v>
      </c>
      <c r="G95" s="37"/>
      <c r="H95" s="37"/>
      <c r="I95" s="29" t="s">
        <v>32</v>
      </c>
      <c r="J95" s="33" t="str">
        <f>E25</f>
        <v>Progi spol. s r.o.</v>
      </c>
      <c r="K95" s="37"/>
      <c r="L95" s="60"/>
      <c r="S95" s="35"/>
      <c r="T95" s="35"/>
      <c r="U95" s="35"/>
      <c r="V95" s="35"/>
      <c r="W95" s="35"/>
      <c r="X95" s="35"/>
      <c r="Y95" s="35"/>
      <c r="Z95" s="35"/>
      <c r="AA95" s="35"/>
      <c r="AB95" s="35"/>
      <c r="AC95" s="35"/>
      <c r="AD95" s="35"/>
      <c r="AE95" s="35"/>
    </row>
    <row r="96" s="2" customFormat="1" ht="15.15" customHeight="1">
      <c r="A96" s="35"/>
      <c r="B96" s="36"/>
      <c r="C96" s="29" t="s">
        <v>30</v>
      </c>
      <c r="D96" s="37"/>
      <c r="E96" s="37"/>
      <c r="F96" s="24" t="str">
        <f>IF(E22="","",E22)</f>
        <v>Vyplň údaj</v>
      </c>
      <c r="G96" s="37"/>
      <c r="H96" s="37"/>
      <c r="I96" s="29" t="s">
        <v>36</v>
      </c>
      <c r="J96" s="33" t="str">
        <f>E28</f>
        <v>Pavlína Liprtová</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193</v>
      </c>
      <c r="D98" s="184"/>
      <c r="E98" s="184"/>
      <c r="F98" s="184"/>
      <c r="G98" s="184"/>
      <c r="H98" s="184"/>
      <c r="I98" s="184"/>
      <c r="J98" s="185" t="s">
        <v>194</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195</v>
      </c>
      <c r="D100" s="37"/>
      <c r="E100" s="37"/>
      <c r="F100" s="37"/>
      <c r="G100" s="37"/>
      <c r="H100" s="37"/>
      <c r="I100" s="37"/>
      <c r="J100" s="107">
        <f>J127</f>
        <v>0</v>
      </c>
      <c r="K100" s="37"/>
      <c r="L100" s="60"/>
      <c r="S100" s="35"/>
      <c r="T100" s="35"/>
      <c r="U100" s="35"/>
      <c r="V100" s="35"/>
      <c r="W100" s="35"/>
      <c r="X100" s="35"/>
      <c r="Y100" s="35"/>
      <c r="Z100" s="35"/>
      <c r="AA100" s="35"/>
      <c r="AB100" s="35"/>
      <c r="AC100" s="35"/>
      <c r="AD100" s="35"/>
      <c r="AE100" s="35"/>
      <c r="AU100" s="14" t="s">
        <v>196</v>
      </c>
    </row>
    <row r="101" s="9" customFormat="1" ht="24.96" customHeight="1">
      <c r="A101" s="9"/>
      <c r="B101" s="187"/>
      <c r="C101" s="188"/>
      <c r="D101" s="189" t="s">
        <v>197</v>
      </c>
      <c r="E101" s="190"/>
      <c r="F101" s="190"/>
      <c r="G101" s="190"/>
      <c r="H101" s="190"/>
      <c r="I101" s="190"/>
      <c r="J101" s="191">
        <f>J128</f>
        <v>0</v>
      </c>
      <c r="K101" s="188"/>
      <c r="L101" s="192"/>
      <c r="S101" s="9"/>
      <c r="T101" s="9"/>
      <c r="U101" s="9"/>
      <c r="V101" s="9"/>
      <c r="W101" s="9"/>
      <c r="X101" s="9"/>
      <c r="Y101" s="9"/>
      <c r="Z101" s="9"/>
      <c r="AA101" s="9"/>
      <c r="AB101" s="9"/>
      <c r="AC101" s="9"/>
      <c r="AD101" s="9"/>
      <c r="AE101" s="9"/>
    </row>
    <row r="102" s="10" customFormat="1" ht="19.92" customHeight="1">
      <c r="A102" s="10"/>
      <c r="B102" s="193"/>
      <c r="C102" s="129"/>
      <c r="D102" s="194" t="s">
        <v>1633</v>
      </c>
      <c r="E102" s="195"/>
      <c r="F102" s="195"/>
      <c r="G102" s="195"/>
      <c r="H102" s="195"/>
      <c r="I102" s="195"/>
      <c r="J102" s="196">
        <f>J129</f>
        <v>0</v>
      </c>
      <c r="K102" s="129"/>
      <c r="L102" s="197"/>
      <c r="S102" s="10"/>
      <c r="T102" s="10"/>
      <c r="U102" s="10"/>
      <c r="V102" s="10"/>
      <c r="W102" s="10"/>
      <c r="X102" s="10"/>
      <c r="Y102" s="10"/>
      <c r="Z102" s="10"/>
      <c r="AA102" s="10"/>
      <c r="AB102" s="10"/>
      <c r="AC102" s="10"/>
      <c r="AD102" s="10"/>
      <c r="AE102" s="10"/>
    </row>
    <row r="103" s="9" customFormat="1" ht="24.96" customHeight="1">
      <c r="A103" s="9"/>
      <c r="B103" s="187"/>
      <c r="C103" s="188"/>
      <c r="D103" s="189" t="s">
        <v>199</v>
      </c>
      <c r="E103" s="190"/>
      <c r="F103" s="190"/>
      <c r="G103" s="190"/>
      <c r="H103" s="190"/>
      <c r="I103" s="190"/>
      <c r="J103" s="191">
        <f>J141</f>
        <v>0</v>
      </c>
      <c r="K103" s="188"/>
      <c r="L103" s="192"/>
      <c r="S103" s="9"/>
      <c r="T103" s="9"/>
      <c r="U103" s="9"/>
      <c r="V103" s="9"/>
      <c r="W103" s="9"/>
      <c r="X103" s="9"/>
      <c r="Y103" s="9"/>
      <c r="Z103" s="9"/>
      <c r="AA103" s="9"/>
      <c r="AB103" s="9"/>
      <c r="AC103" s="9"/>
      <c r="AD103" s="9"/>
      <c r="AE103" s="9"/>
    </row>
    <row r="104" s="2" customFormat="1" ht="21.84" customHeight="1">
      <c r="A104" s="35"/>
      <c r="B104" s="36"/>
      <c r="C104" s="37"/>
      <c r="D104" s="37"/>
      <c r="E104" s="37"/>
      <c r="F104" s="37"/>
      <c r="G104" s="37"/>
      <c r="H104" s="37"/>
      <c r="I104" s="37"/>
      <c r="J104" s="37"/>
      <c r="K104" s="37"/>
      <c r="L104" s="60"/>
      <c r="S104" s="35"/>
      <c r="T104" s="35"/>
      <c r="U104" s="35"/>
      <c r="V104" s="35"/>
      <c r="W104" s="35"/>
      <c r="X104" s="35"/>
      <c r="Y104" s="35"/>
      <c r="Z104" s="35"/>
      <c r="AA104" s="35"/>
      <c r="AB104" s="35"/>
      <c r="AC104" s="35"/>
      <c r="AD104" s="35"/>
      <c r="AE104" s="35"/>
    </row>
    <row r="105" s="2" customFormat="1" ht="6.96" customHeight="1">
      <c r="A105" s="35"/>
      <c r="B105" s="63"/>
      <c r="C105" s="64"/>
      <c r="D105" s="64"/>
      <c r="E105" s="64"/>
      <c r="F105" s="64"/>
      <c r="G105" s="64"/>
      <c r="H105" s="64"/>
      <c r="I105" s="64"/>
      <c r="J105" s="64"/>
      <c r="K105" s="64"/>
      <c r="L105" s="60"/>
      <c r="S105" s="35"/>
      <c r="T105" s="35"/>
      <c r="U105" s="35"/>
      <c r="V105" s="35"/>
      <c r="W105" s="35"/>
      <c r="X105" s="35"/>
      <c r="Y105" s="35"/>
      <c r="Z105" s="35"/>
      <c r="AA105" s="35"/>
      <c r="AB105" s="35"/>
      <c r="AC105" s="35"/>
      <c r="AD105" s="35"/>
      <c r="AE105" s="35"/>
    </row>
    <row r="109" s="2" customFormat="1" ht="6.96" customHeight="1">
      <c r="A109" s="35"/>
      <c r="B109" s="65"/>
      <c r="C109" s="66"/>
      <c r="D109" s="66"/>
      <c r="E109" s="66"/>
      <c r="F109" s="66"/>
      <c r="G109" s="66"/>
      <c r="H109" s="66"/>
      <c r="I109" s="66"/>
      <c r="J109" s="66"/>
      <c r="K109" s="66"/>
      <c r="L109" s="60"/>
      <c r="S109" s="35"/>
      <c r="T109" s="35"/>
      <c r="U109" s="35"/>
      <c r="V109" s="35"/>
      <c r="W109" s="35"/>
      <c r="X109" s="35"/>
      <c r="Y109" s="35"/>
      <c r="Z109" s="35"/>
      <c r="AA109" s="35"/>
      <c r="AB109" s="35"/>
      <c r="AC109" s="35"/>
      <c r="AD109" s="35"/>
      <c r="AE109" s="35"/>
    </row>
    <row r="110" s="2" customFormat="1" ht="24.96" customHeight="1">
      <c r="A110" s="35"/>
      <c r="B110" s="36"/>
      <c r="C110" s="20" t="s">
        <v>200</v>
      </c>
      <c r="D110" s="37"/>
      <c r="E110" s="37"/>
      <c r="F110" s="37"/>
      <c r="G110" s="37"/>
      <c r="H110" s="37"/>
      <c r="I110" s="37"/>
      <c r="J110" s="37"/>
      <c r="K110" s="37"/>
      <c r="L110" s="60"/>
      <c r="S110" s="35"/>
      <c r="T110" s="35"/>
      <c r="U110" s="35"/>
      <c r="V110" s="35"/>
      <c r="W110" s="35"/>
      <c r="X110" s="35"/>
      <c r="Y110" s="35"/>
      <c r="Z110" s="35"/>
      <c r="AA110" s="35"/>
      <c r="AB110" s="35"/>
      <c r="AC110" s="35"/>
      <c r="AD110" s="35"/>
      <c r="AE110" s="35"/>
    </row>
    <row r="111" s="2" customFormat="1" ht="6.96"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2" customHeight="1">
      <c r="A112" s="35"/>
      <c r="B112" s="36"/>
      <c r="C112" s="29" t="s">
        <v>16</v>
      </c>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16.5" customHeight="1">
      <c r="A113" s="35"/>
      <c r="B113" s="36"/>
      <c r="C113" s="37"/>
      <c r="D113" s="37"/>
      <c r="E113" s="181" t="str">
        <f>E7</f>
        <v>Oprava úseku Nejdek - Nové Hamry</v>
      </c>
      <c r="F113" s="29"/>
      <c r="G113" s="29"/>
      <c r="H113" s="29"/>
      <c r="I113" s="37"/>
      <c r="J113" s="37"/>
      <c r="K113" s="37"/>
      <c r="L113" s="60"/>
      <c r="S113" s="35"/>
      <c r="T113" s="35"/>
      <c r="U113" s="35"/>
      <c r="V113" s="35"/>
      <c r="W113" s="35"/>
      <c r="X113" s="35"/>
      <c r="Y113" s="35"/>
      <c r="Z113" s="35"/>
      <c r="AA113" s="35"/>
      <c r="AB113" s="35"/>
      <c r="AC113" s="35"/>
      <c r="AD113" s="35"/>
      <c r="AE113" s="35"/>
    </row>
    <row r="114" s="1" customFormat="1" ht="12" customHeight="1">
      <c r="B114" s="18"/>
      <c r="C114" s="29" t="s">
        <v>186</v>
      </c>
      <c r="D114" s="19"/>
      <c r="E114" s="19"/>
      <c r="F114" s="19"/>
      <c r="G114" s="19"/>
      <c r="H114" s="19"/>
      <c r="I114" s="19"/>
      <c r="J114" s="19"/>
      <c r="K114" s="19"/>
      <c r="L114" s="17"/>
    </row>
    <row r="115" s="1" customFormat="1" ht="16.5" customHeight="1">
      <c r="B115" s="18"/>
      <c r="C115" s="19"/>
      <c r="D115" s="19"/>
      <c r="E115" s="181" t="s">
        <v>1024</v>
      </c>
      <c r="F115" s="19"/>
      <c r="G115" s="19"/>
      <c r="H115" s="19"/>
      <c r="I115" s="19"/>
      <c r="J115" s="19"/>
      <c r="K115" s="19"/>
      <c r="L115" s="17"/>
    </row>
    <row r="116" s="1" customFormat="1" ht="12" customHeight="1">
      <c r="B116" s="18"/>
      <c r="C116" s="29" t="s">
        <v>188</v>
      </c>
      <c r="D116" s="19"/>
      <c r="E116" s="19"/>
      <c r="F116" s="19"/>
      <c r="G116" s="19"/>
      <c r="H116" s="19"/>
      <c r="I116" s="19"/>
      <c r="J116" s="19"/>
      <c r="K116" s="19"/>
      <c r="L116" s="17"/>
    </row>
    <row r="117" s="2" customFormat="1" ht="16.5" customHeight="1">
      <c r="A117" s="35"/>
      <c r="B117" s="36"/>
      <c r="C117" s="37"/>
      <c r="D117" s="37"/>
      <c r="E117" s="182" t="s">
        <v>1469</v>
      </c>
      <c r="F117" s="37"/>
      <c r="G117" s="37"/>
      <c r="H117" s="37"/>
      <c r="I117" s="37"/>
      <c r="J117" s="37"/>
      <c r="K117" s="37"/>
      <c r="L117" s="60"/>
      <c r="S117" s="35"/>
      <c r="T117" s="35"/>
      <c r="U117" s="35"/>
      <c r="V117" s="35"/>
      <c r="W117" s="35"/>
      <c r="X117" s="35"/>
      <c r="Y117" s="35"/>
      <c r="Z117" s="35"/>
      <c r="AA117" s="35"/>
      <c r="AB117" s="35"/>
      <c r="AC117" s="35"/>
      <c r="AD117" s="35"/>
      <c r="AE117" s="35"/>
    </row>
    <row r="118" s="2" customFormat="1" ht="12" customHeight="1">
      <c r="A118" s="35"/>
      <c r="B118" s="36"/>
      <c r="C118" s="29" t="s">
        <v>190</v>
      </c>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16.5" customHeight="1">
      <c r="A119" s="35"/>
      <c r="B119" s="36"/>
      <c r="C119" s="37"/>
      <c r="D119" s="37"/>
      <c r="E119" s="73" t="str">
        <f>E13</f>
        <v xml:space="preserve">A.3.3.2 - Svršek v km 26,077 </v>
      </c>
      <c r="F119" s="37"/>
      <c r="G119" s="37"/>
      <c r="H119" s="37"/>
      <c r="I119" s="37"/>
      <c r="J119" s="37"/>
      <c r="K119" s="37"/>
      <c r="L119" s="60"/>
      <c r="S119" s="35"/>
      <c r="T119" s="35"/>
      <c r="U119" s="35"/>
      <c r="V119" s="35"/>
      <c r="W119" s="35"/>
      <c r="X119" s="35"/>
      <c r="Y119" s="35"/>
      <c r="Z119" s="35"/>
      <c r="AA119" s="35"/>
      <c r="AB119" s="35"/>
      <c r="AC119" s="35"/>
      <c r="AD119" s="35"/>
      <c r="AE119" s="35"/>
    </row>
    <row r="120" s="2" customFormat="1" ht="6.96" customHeight="1">
      <c r="A120" s="35"/>
      <c r="B120" s="36"/>
      <c r="C120" s="37"/>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2" customHeight="1">
      <c r="A121" s="35"/>
      <c r="B121" s="36"/>
      <c r="C121" s="29" t="s">
        <v>20</v>
      </c>
      <c r="D121" s="37"/>
      <c r="E121" s="37"/>
      <c r="F121" s="24" t="str">
        <f>F16</f>
        <v xml:space="preserve"> </v>
      </c>
      <c r="G121" s="37"/>
      <c r="H121" s="37"/>
      <c r="I121" s="29" t="s">
        <v>22</v>
      </c>
      <c r="J121" s="76" t="str">
        <f>IF(J16="","",J16)</f>
        <v>26. 9. 2022</v>
      </c>
      <c r="K121" s="37"/>
      <c r="L121" s="60"/>
      <c r="S121" s="35"/>
      <c r="T121" s="35"/>
      <c r="U121" s="35"/>
      <c r="V121" s="35"/>
      <c r="W121" s="35"/>
      <c r="X121" s="35"/>
      <c r="Y121" s="35"/>
      <c r="Z121" s="35"/>
      <c r="AA121" s="35"/>
      <c r="AB121" s="35"/>
      <c r="AC121" s="35"/>
      <c r="AD121" s="35"/>
      <c r="AE121" s="35"/>
    </row>
    <row r="122" s="2" customFormat="1" ht="6.96" customHeight="1">
      <c r="A122" s="35"/>
      <c r="B122" s="36"/>
      <c r="C122" s="37"/>
      <c r="D122" s="37"/>
      <c r="E122" s="37"/>
      <c r="F122" s="37"/>
      <c r="G122" s="37"/>
      <c r="H122" s="37"/>
      <c r="I122" s="37"/>
      <c r="J122" s="37"/>
      <c r="K122" s="37"/>
      <c r="L122" s="60"/>
      <c r="S122" s="35"/>
      <c r="T122" s="35"/>
      <c r="U122" s="35"/>
      <c r="V122" s="35"/>
      <c r="W122" s="35"/>
      <c r="X122" s="35"/>
      <c r="Y122" s="35"/>
      <c r="Z122" s="35"/>
      <c r="AA122" s="35"/>
      <c r="AB122" s="35"/>
      <c r="AC122" s="35"/>
      <c r="AD122" s="35"/>
      <c r="AE122" s="35"/>
    </row>
    <row r="123" s="2" customFormat="1" ht="15.15" customHeight="1">
      <c r="A123" s="35"/>
      <c r="B123" s="36"/>
      <c r="C123" s="29" t="s">
        <v>24</v>
      </c>
      <c r="D123" s="37"/>
      <c r="E123" s="37"/>
      <c r="F123" s="24" t="str">
        <f>E19</f>
        <v>Správa železnic, státní organizace</v>
      </c>
      <c r="G123" s="37"/>
      <c r="H123" s="37"/>
      <c r="I123" s="29" t="s">
        <v>32</v>
      </c>
      <c r="J123" s="33" t="str">
        <f>E25</f>
        <v>Progi spol. s r.o.</v>
      </c>
      <c r="K123" s="37"/>
      <c r="L123" s="60"/>
      <c r="S123" s="35"/>
      <c r="T123" s="35"/>
      <c r="U123" s="35"/>
      <c r="V123" s="35"/>
      <c r="W123" s="35"/>
      <c r="X123" s="35"/>
      <c r="Y123" s="35"/>
      <c r="Z123" s="35"/>
      <c r="AA123" s="35"/>
      <c r="AB123" s="35"/>
      <c r="AC123" s="35"/>
      <c r="AD123" s="35"/>
      <c r="AE123" s="35"/>
    </row>
    <row r="124" s="2" customFormat="1" ht="15.15" customHeight="1">
      <c r="A124" s="35"/>
      <c r="B124" s="36"/>
      <c r="C124" s="29" t="s">
        <v>30</v>
      </c>
      <c r="D124" s="37"/>
      <c r="E124" s="37"/>
      <c r="F124" s="24" t="str">
        <f>IF(E22="","",E22)</f>
        <v>Vyplň údaj</v>
      </c>
      <c r="G124" s="37"/>
      <c r="H124" s="37"/>
      <c r="I124" s="29" t="s">
        <v>36</v>
      </c>
      <c r="J124" s="33" t="str">
        <f>E28</f>
        <v>Pavlína Liprtová</v>
      </c>
      <c r="K124" s="37"/>
      <c r="L124" s="60"/>
      <c r="S124" s="35"/>
      <c r="T124" s="35"/>
      <c r="U124" s="35"/>
      <c r="V124" s="35"/>
      <c r="W124" s="35"/>
      <c r="X124" s="35"/>
      <c r="Y124" s="35"/>
      <c r="Z124" s="35"/>
      <c r="AA124" s="35"/>
      <c r="AB124" s="35"/>
      <c r="AC124" s="35"/>
      <c r="AD124" s="35"/>
      <c r="AE124" s="35"/>
    </row>
    <row r="125" s="2" customFormat="1" ht="10.32" customHeight="1">
      <c r="A125" s="35"/>
      <c r="B125" s="36"/>
      <c r="C125" s="37"/>
      <c r="D125" s="37"/>
      <c r="E125" s="37"/>
      <c r="F125" s="37"/>
      <c r="G125" s="37"/>
      <c r="H125" s="37"/>
      <c r="I125" s="37"/>
      <c r="J125" s="37"/>
      <c r="K125" s="37"/>
      <c r="L125" s="60"/>
      <c r="S125" s="35"/>
      <c r="T125" s="35"/>
      <c r="U125" s="35"/>
      <c r="V125" s="35"/>
      <c r="W125" s="35"/>
      <c r="X125" s="35"/>
      <c r="Y125" s="35"/>
      <c r="Z125" s="35"/>
      <c r="AA125" s="35"/>
      <c r="AB125" s="35"/>
      <c r="AC125" s="35"/>
      <c r="AD125" s="35"/>
      <c r="AE125" s="35"/>
    </row>
    <row r="126" s="11" customFormat="1" ht="29.28" customHeight="1">
      <c r="A126" s="198"/>
      <c r="B126" s="199"/>
      <c r="C126" s="200" t="s">
        <v>201</v>
      </c>
      <c r="D126" s="201" t="s">
        <v>64</v>
      </c>
      <c r="E126" s="201" t="s">
        <v>60</v>
      </c>
      <c r="F126" s="201" t="s">
        <v>61</v>
      </c>
      <c r="G126" s="201" t="s">
        <v>202</v>
      </c>
      <c r="H126" s="201" t="s">
        <v>203</v>
      </c>
      <c r="I126" s="201" t="s">
        <v>204</v>
      </c>
      <c r="J126" s="202" t="s">
        <v>194</v>
      </c>
      <c r="K126" s="203" t="s">
        <v>205</v>
      </c>
      <c r="L126" s="204"/>
      <c r="M126" s="97" t="s">
        <v>1</v>
      </c>
      <c r="N126" s="98" t="s">
        <v>43</v>
      </c>
      <c r="O126" s="98" t="s">
        <v>206</v>
      </c>
      <c r="P126" s="98" t="s">
        <v>207</v>
      </c>
      <c r="Q126" s="98" t="s">
        <v>208</v>
      </c>
      <c r="R126" s="98" t="s">
        <v>209</v>
      </c>
      <c r="S126" s="98" t="s">
        <v>210</v>
      </c>
      <c r="T126" s="99" t="s">
        <v>211</v>
      </c>
      <c r="U126" s="198"/>
      <c r="V126" s="198"/>
      <c r="W126" s="198"/>
      <c r="X126" s="198"/>
      <c r="Y126" s="198"/>
      <c r="Z126" s="198"/>
      <c r="AA126" s="198"/>
      <c r="AB126" s="198"/>
      <c r="AC126" s="198"/>
      <c r="AD126" s="198"/>
      <c r="AE126" s="198"/>
    </row>
    <row r="127" s="2" customFormat="1" ht="22.8" customHeight="1">
      <c r="A127" s="35"/>
      <c r="B127" s="36"/>
      <c r="C127" s="104" t="s">
        <v>212</v>
      </c>
      <c r="D127" s="37"/>
      <c r="E127" s="37"/>
      <c r="F127" s="37"/>
      <c r="G127" s="37"/>
      <c r="H127" s="37"/>
      <c r="I127" s="37"/>
      <c r="J127" s="205">
        <f>BK127</f>
        <v>0</v>
      </c>
      <c r="K127" s="37"/>
      <c r="L127" s="41"/>
      <c r="M127" s="100"/>
      <c r="N127" s="206"/>
      <c r="O127" s="101"/>
      <c r="P127" s="207">
        <f>P128+P141</f>
        <v>0</v>
      </c>
      <c r="Q127" s="101"/>
      <c r="R127" s="207">
        <f>R128+R141</f>
        <v>231.43000000000001</v>
      </c>
      <c r="S127" s="101"/>
      <c r="T127" s="208">
        <f>T128+T141</f>
        <v>0</v>
      </c>
      <c r="U127" s="35"/>
      <c r="V127" s="35"/>
      <c r="W127" s="35"/>
      <c r="X127" s="35"/>
      <c r="Y127" s="35"/>
      <c r="Z127" s="35"/>
      <c r="AA127" s="35"/>
      <c r="AB127" s="35"/>
      <c r="AC127" s="35"/>
      <c r="AD127" s="35"/>
      <c r="AE127" s="35"/>
      <c r="AT127" s="14" t="s">
        <v>78</v>
      </c>
      <c r="AU127" s="14" t="s">
        <v>196</v>
      </c>
      <c r="BK127" s="209">
        <f>BK128+BK141</f>
        <v>0</v>
      </c>
    </row>
    <row r="128" s="12" customFormat="1" ht="25.92" customHeight="1">
      <c r="A128" s="12"/>
      <c r="B128" s="210"/>
      <c r="C128" s="211"/>
      <c r="D128" s="212" t="s">
        <v>78</v>
      </c>
      <c r="E128" s="213" t="s">
        <v>213</v>
      </c>
      <c r="F128" s="213" t="s">
        <v>214</v>
      </c>
      <c r="G128" s="211"/>
      <c r="H128" s="211"/>
      <c r="I128" s="214"/>
      <c r="J128" s="215">
        <f>BK128</f>
        <v>0</v>
      </c>
      <c r="K128" s="211"/>
      <c r="L128" s="216"/>
      <c r="M128" s="217"/>
      <c r="N128" s="218"/>
      <c r="O128" s="218"/>
      <c r="P128" s="219">
        <f>P129</f>
        <v>0</v>
      </c>
      <c r="Q128" s="218"/>
      <c r="R128" s="219">
        <f>R129</f>
        <v>231.43000000000001</v>
      </c>
      <c r="S128" s="218"/>
      <c r="T128" s="220">
        <f>T129</f>
        <v>0</v>
      </c>
      <c r="U128" s="12"/>
      <c r="V128" s="12"/>
      <c r="W128" s="12"/>
      <c r="X128" s="12"/>
      <c r="Y128" s="12"/>
      <c r="Z128" s="12"/>
      <c r="AA128" s="12"/>
      <c r="AB128" s="12"/>
      <c r="AC128" s="12"/>
      <c r="AD128" s="12"/>
      <c r="AE128" s="12"/>
      <c r="AR128" s="221" t="s">
        <v>86</v>
      </c>
      <c r="AT128" s="222" t="s">
        <v>78</v>
      </c>
      <c r="AU128" s="222" t="s">
        <v>79</v>
      </c>
      <c r="AY128" s="221" t="s">
        <v>215</v>
      </c>
      <c r="BK128" s="223">
        <f>BK129</f>
        <v>0</v>
      </c>
    </row>
    <row r="129" s="12" customFormat="1" ht="22.8" customHeight="1">
      <c r="A129" s="12"/>
      <c r="B129" s="210"/>
      <c r="C129" s="211"/>
      <c r="D129" s="212" t="s">
        <v>78</v>
      </c>
      <c r="E129" s="224" t="s">
        <v>216</v>
      </c>
      <c r="F129" s="224" t="s">
        <v>1634</v>
      </c>
      <c r="G129" s="211"/>
      <c r="H129" s="211"/>
      <c r="I129" s="214"/>
      <c r="J129" s="225">
        <f>BK129</f>
        <v>0</v>
      </c>
      <c r="K129" s="211"/>
      <c r="L129" s="216"/>
      <c r="M129" s="217"/>
      <c r="N129" s="218"/>
      <c r="O129" s="218"/>
      <c r="P129" s="219">
        <f>SUM(P130:P140)</f>
        <v>0</v>
      </c>
      <c r="Q129" s="218"/>
      <c r="R129" s="219">
        <f>SUM(R130:R140)</f>
        <v>231.43000000000001</v>
      </c>
      <c r="S129" s="218"/>
      <c r="T129" s="220">
        <f>SUM(T130:T140)</f>
        <v>0</v>
      </c>
      <c r="U129" s="12"/>
      <c r="V129" s="12"/>
      <c r="W129" s="12"/>
      <c r="X129" s="12"/>
      <c r="Y129" s="12"/>
      <c r="Z129" s="12"/>
      <c r="AA129" s="12"/>
      <c r="AB129" s="12"/>
      <c r="AC129" s="12"/>
      <c r="AD129" s="12"/>
      <c r="AE129" s="12"/>
      <c r="AR129" s="221" t="s">
        <v>86</v>
      </c>
      <c r="AT129" s="222" t="s">
        <v>78</v>
      </c>
      <c r="AU129" s="222" t="s">
        <v>86</v>
      </c>
      <c r="AY129" s="221" t="s">
        <v>215</v>
      </c>
      <c r="BK129" s="223">
        <f>SUM(BK130:BK140)</f>
        <v>0</v>
      </c>
    </row>
    <row r="130" s="2" customFormat="1" ht="24.15" customHeight="1">
      <c r="A130" s="35"/>
      <c r="B130" s="36"/>
      <c r="C130" s="241" t="s">
        <v>86</v>
      </c>
      <c r="D130" s="241" t="s">
        <v>256</v>
      </c>
      <c r="E130" s="242" t="s">
        <v>1635</v>
      </c>
      <c r="F130" s="243" t="s">
        <v>1636</v>
      </c>
      <c r="G130" s="244" t="s">
        <v>259</v>
      </c>
      <c r="H130" s="245">
        <v>58.049999999999997</v>
      </c>
      <c r="I130" s="246"/>
      <c r="J130" s="247">
        <f>ROUND(I130*H130,2)</f>
        <v>0</v>
      </c>
      <c r="K130" s="248"/>
      <c r="L130" s="41"/>
      <c r="M130" s="249" t="s">
        <v>1</v>
      </c>
      <c r="N130" s="250" t="s">
        <v>44</v>
      </c>
      <c r="O130" s="88"/>
      <c r="P130" s="237">
        <f>O130*H130</f>
        <v>0</v>
      </c>
      <c r="Q130" s="237">
        <v>0</v>
      </c>
      <c r="R130" s="237">
        <f>Q130*H130</f>
        <v>0</v>
      </c>
      <c r="S130" s="237">
        <v>0</v>
      </c>
      <c r="T130" s="238">
        <f>S130*H130</f>
        <v>0</v>
      </c>
      <c r="U130" s="35"/>
      <c r="V130" s="35"/>
      <c r="W130" s="35"/>
      <c r="X130" s="35"/>
      <c r="Y130" s="35"/>
      <c r="Z130" s="35"/>
      <c r="AA130" s="35"/>
      <c r="AB130" s="35"/>
      <c r="AC130" s="35"/>
      <c r="AD130" s="35"/>
      <c r="AE130" s="35"/>
      <c r="AR130" s="239" t="s">
        <v>101</v>
      </c>
      <c r="AT130" s="239" t="s">
        <v>256</v>
      </c>
      <c r="AU130" s="239" t="s">
        <v>88</v>
      </c>
      <c r="AY130" s="14" t="s">
        <v>215</v>
      </c>
      <c r="BE130" s="240">
        <f>IF(N130="základní",J130,0)</f>
        <v>0</v>
      </c>
      <c r="BF130" s="240">
        <f>IF(N130="snížená",J130,0)</f>
        <v>0</v>
      </c>
      <c r="BG130" s="240">
        <f>IF(N130="zákl. přenesená",J130,0)</f>
        <v>0</v>
      </c>
      <c r="BH130" s="240">
        <f>IF(N130="sníž. přenesená",J130,0)</f>
        <v>0</v>
      </c>
      <c r="BI130" s="240">
        <f>IF(N130="nulová",J130,0)</f>
        <v>0</v>
      </c>
      <c r="BJ130" s="14" t="s">
        <v>86</v>
      </c>
      <c r="BK130" s="240">
        <f>ROUND(I130*H130,2)</f>
        <v>0</v>
      </c>
      <c r="BL130" s="14" t="s">
        <v>101</v>
      </c>
      <c r="BM130" s="239" t="s">
        <v>1637</v>
      </c>
    </row>
    <row r="131" s="2" customFormat="1" ht="16.5" customHeight="1">
      <c r="A131" s="35"/>
      <c r="B131" s="36"/>
      <c r="C131" s="241" t="s">
        <v>88</v>
      </c>
      <c r="D131" s="241" t="s">
        <v>256</v>
      </c>
      <c r="E131" s="242" t="s">
        <v>851</v>
      </c>
      <c r="F131" s="243" t="s">
        <v>852</v>
      </c>
      <c r="G131" s="244" t="s">
        <v>287</v>
      </c>
      <c r="H131" s="245">
        <v>5.8049999999999997</v>
      </c>
      <c r="I131" s="246"/>
      <c r="J131" s="247">
        <f>ROUND(I131*H131,2)</f>
        <v>0</v>
      </c>
      <c r="K131" s="248"/>
      <c r="L131" s="41"/>
      <c r="M131" s="249" t="s">
        <v>1</v>
      </c>
      <c r="N131" s="250" t="s">
        <v>44</v>
      </c>
      <c r="O131" s="88"/>
      <c r="P131" s="237">
        <f>O131*H131</f>
        <v>0</v>
      </c>
      <c r="Q131" s="237">
        <v>0</v>
      </c>
      <c r="R131" s="237">
        <f>Q131*H131</f>
        <v>0</v>
      </c>
      <c r="S131" s="237">
        <v>0</v>
      </c>
      <c r="T131" s="238">
        <f>S131*H131</f>
        <v>0</v>
      </c>
      <c r="U131" s="35"/>
      <c r="V131" s="35"/>
      <c r="W131" s="35"/>
      <c r="X131" s="35"/>
      <c r="Y131" s="35"/>
      <c r="Z131" s="35"/>
      <c r="AA131" s="35"/>
      <c r="AB131" s="35"/>
      <c r="AC131" s="35"/>
      <c r="AD131" s="35"/>
      <c r="AE131" s="35"/>
      <c r="AR131" s="239" t="s">
        <v>101</v>
      </c>
      <c r="AT131" s="239" t="s">
        <v>256</v>
      </c>
      <c r="AU131" s="239" t="s">
        <v>88</v>
      </c>
      <c r="AY131" s="14" t="s">
        <v>215</v>
      </c>
      <c r="BE131" s="240">
        <f>IF(N131="základní",J131,0)</f>
        <v>0</v>
      </c>
      <c r="BF131" s="240">
        <f>IF(N131="snížená",J131,0)</f>
        <v>0</v>
      </c>
      <c r="BG131" s="240">
        <f>IF(N131="zákl. přenesená",J131,0)</f>
        <v>0</v>
      </c>
      <c r="BH131" s="240">
        <f>IF(N131="sníž. přenesená",J131,0)</f>
        <v>0</v>
      </c>
      <c r="BI131" s="240">
        <f>IF(N131="nulová",J131,0)</f>
        <v>0</v>
      </c>
      <c r="BJ131" s="14" t="s">
        <v>86</v>
      </c>
      <c r="BK131" s="240">
        <f>ROUND(I131*H131,2)</f>
        <v>0</v>
      </c>
      <c r="BL131" s="14" t="s">
        <v>101</v>
      </c>
      <c r="BM131" s="239" t="s">
        <v>1638</v>
      </c>
    </row>
    <row r="132" s="2" customFormat="1" ht="16.5" customHeight="1">
      <c r="A132" s="35"/>
      <c r="B132" s="36"/>
      <c r="C132" s="226" t="s">
        <v>96</v>
      </c>
      <c r="D132" s="226" t="s">
        <v>218</v>
      </c>
      <c r="E132" s="227" t="s">
        <v>1639</v>
      </c>
      <c r="F132" s="228" t="s">
        <v>1640</v>
      </c>
      <c r="G132" s="229" t="s">
        <v>249</v>
      </c>
      <c r="H132" s="230">
        <v>11.029999999999999</v>
      </c>
      <c r="I132" s="231"/>
      <c r="J132" s="232">
        <f>ROUND(I132*H132,2)</f>
        <v>0</v>
      </c>
      <c r="K132" s="233"/>
      <c r="L132" s="234"/>
      <c r="M132" s="235" t="s">
        <v>1</v>
      </c>
      <c r="N132" s="236" t="s">
        <v>44</v>
      </c>
      <c r="O132" s="88"/>
      <c r="P132" s="237">
        <f>O132*H132</f>
        <v>0</v>
      </c>
      <c r="Q132" s="237">
        <v>1</v>
      </c>
      <c r="R132" s="237">
        <f>Q132*H132</f>
        <v>11.029999999999999</v>
      </c>
      <c r="S132" s="237">
        <v>0</v>
      </c>
      <c r="T132" s="238">
        <f>S132*H132</f>
        <v>0</v>
      </c>
      <c r="U132" s="35"/>
      <c r="V132" s="35"/>
      <c r="W132" s="35"/>
      <c r="X132" s="35"/>
      <c r="Y132" s="35"/>
      <c r="Z132" s="35"/>
      <c r="AA132" s="35"/>
      <c r="AB132" s="35"/>
      <c r="AC132" s="35"/>
      <c r="AD132" s="35"/>
      <c r="AE132" s="35"/>
      <c r="AR132" s="239" t="s">
        <v>222</v>
      </c>
      <c r="AT132" s="239" t="s">
        <v>218</v>
      </c>
      <c r="AU132" s="239" t="s">
        <v>88</v>
      </c>
      <c r="AY132" s="14" t="s">
        <v>215</v>
      </c>
      <c r="BE132" s="240">
        <f>IF(N132="základní",J132,0)</f>
        <v>0</v>
      </c>
      <c r="BF132" s="240">
        <f>IF(N132="snížená",J132,0)</f>
        <v>0</v>
      </c>
      <c r="BG132" s="240">
        <f>IF(N132="zákl. přenesená",J132,0)</f>
        <v>0</v>
      </c>
      <c r="BH132" s="240">
        <f>IF(N132="sníž. přenesená",J132,0)</f>
        <v>0</v>
      </c>
      <c r="BI132" s="240">
        <f>IF(N132="nulová",J132,0)</f>
        <v>0</v>
      </c>
      <c r="BJ132" s="14" t="s">
        <v>86</v>
      </c>
      <c r="BK132" s="240">
        <f>ROUND(I132*H132,2)</f>
        <v>0</v>
      </c>
      <c r="BL132" s="14" t="s">
        <v>101</v>
      </c>
      <c r="BM132" s="239" t="s">
        <v>1641</v>
      </c>
    </row>
    <row r="133" s="2" customFormat="1" ht="24.15" customHeight="1">
      <c r="A133" s="35"/>
      <c r="B133" s="36"/>
      <c r="C133" s="241" t="s">
        <v>101</v>
      </c>
      <c r="D133" s="241" t="s">
        <v>256</v>
      </c>
      <c r="E133" s="242" t="s">
        <v>290</v>
      </c>
      <c r="F133" s="243" t="s">
        <v>291</v>
      </c>
      <c r="G133" s="244" t="s">
        <v>287</v>
      </c>
      <c r="H133" s="245">
        <v>81</v>
      </c>
      <c r="I133" s="246"/>
      <c r="J133" s="247">
        <f>ROUND(I133*H133,2)</f>
        <v>0</v>
      </c>
      <c r="K133" s="248"/>
      <c r="L133" s="41"/>
      <c r="M133" s="249" t="s">
        <v>1</v>
      </c>
      <c r="N133" s="250" t="s">
        <v>44</v>
      </c>
      <c r="O133" s="88"/>
      <c r="P133" s="237">
        <f>O133*H133</f>
        <v>0</v>
      </c>
      <c r="Q133" s="237">
        <v>0</v>
      </c>
      <c r="R133" s="237">
        <f>Q133*H133</f>
        <v>0</v>
      </c>
      <c r="S133" s="237">
        <v>0</v>
      </c>
      <c r="T133" s="238">
        <f>S133*H133</f>
        <v>0</v>
      </c>
      <c r="U133" s="35"/>
      <c r="V133" s="35"/>
      <c r="W133" s="35"/>
      <c r="X133" s="35"/>
      <c r="Y133" s="35"/>
      <c r="Z133" s="35"/>
      <c r="AA133" s="35"/>
      <c r="AB133" s="35"/>
      <c r="AC133" s="35"/>
      <c r="AD133" s="35"/>
      <c r="AE133" s="35"/>
      <c r="AR133" s="239" t="s">
        <v>101</v>
      </c>
      <c r="AT133" s="239" t="s">
        <v>256</v>
      </c>
      <c r="AU133" s="239" t="s">
        <v>88</v>
      </c>
      <c r="AY133" s="14" t="s">
        <v>215</v>
      </c>
      <c r="BE133" s="240">
        <f>IF(N133="základní",J133,0)</f>
        <v>0</v>
      </c>
      <c r="BF133" s="240">
        <f>IF(N133="snížená",J133,0)</f>
        <v>0</v>
      </c>
      <c r="BG133" s="240">
        <f>IF(N133="zákl. přenesená",J133,0)</f>
        <v>0</v>
      </c>
      <c r="BH133" s="240">
        <f>IF(N133="sníž. přenesená",J133,0)</f>
        <v>0</v>
      </c>
      <c r="BI133" s="240">
        <f>IF(N133="nulová",J133,0)</f>
        <v>0</v>
      </c>
      <c r="BJ133" s="14" t="s">
        <v>86</v>
      </c>
      <c r="BK133" s="240">
        <f>ROUND(I133*H133,2)</f>
        <v>0</v>
      </c>
      <c r="BL133" s="14" t="s">
        <v>101</v>
      </c>
      <c r="BM133" s="239" t="s">
        <v>1642</v>
      </c>
    </row>
    <row r="134" s="2" customFormat="1" ht="16.5" customHeight="1">
      <c r="A134" s="35"/>
      <c r="B134" s="36"/>
      <c r="C134" s="241" t="s">
        <v>216</v>
      </c>
      <c r="D134" s="241" t="s">
        <v>256</v>
      </c>
      <c r="E134" s="242" t="s">
        <v>294</v>
      </c>
      <c r="F134" s="243" t="s">
        <v>295</v>
      </c>
      <c r="G134" s="244" t="s">
        <v>287</v>
      </c>
      <c r="H134" s="245">
        <v>81</v>
      </c>
      <c r="I134" s="246"/>
      <c r="J134" s="247">
        <f>ROUND(I134*H134,2)</f>
        <v>0</v>
      </c>
      <c r="K134" s="248"/>
      <c r="L134" s="41"/>
      <c r="M134" s="249" t="s">
        <v>1</v>
      </c>
      <c r="N134" s="250" t="s">
        <v>44</v>
      </c>
      <c r="O134" s="88"/>
      <c r="P134" s="237">
        <f>O134*H134</f>
        <v>0</v>
      </c>
      <c r="Q134" s="237">
        <v>0</v>
      </c>
      <c r="R134" s="237">
        <f>Q134*H134</f>
        <v>0</v>
      </c>
      <c r="S134" s="237">
        <v>0</v>
      </c>
      <c r="T134" s="238">
        <f>S134*H134</f>
        <v>0</v>
      </c>
      <c r="U134" s="35"/>
      <c r="V134" s="35"/>
      <c r="W134" s="35"/>
      <c r="X134" s="35"/>
      <c r="Y134" s="35"/>
      <c r="Z134" s="35"/>
      <c r="AA134" s="35"/>
      <c r="AB134" s="35"/>
      <c r="AC134" s="35"/>
      <c r="AD134" s="35"/>
      <c r="AE134" s="35"/>
      <c r="AR134" s="239" t="s">
        <v>101</v>
      </c>
      <c r="AT134" s="239" t="s">
        <v>256</v>
      </c>
      <c r="AU134" s="239" t="s">
        <v>88</v>
      </c>
      <c r="AY134" s="14" t="s">
        <v>215</v>
      </c>
      <c r="BE134" s="240">
        <f>IF(N134="základní",J134,0)</f>
        <v>0</v>
      </c>
      <c r="BF134" s="240">
        <f>IF(N134="snížená",J134,0)</f>
        <v>0</v>
      </c>
      <c r="BG134" s="240">
        <f>IF(N134="zákl. přenesená",J134,0)</f>
        <v>0</v>
      </c>
      <c r="BH134" s="240">
        <f>IF(N134="sníž. přenesená",J134,0)</f>
        <v>0</v>
      </c>
      <c r="BI134" s="240">
        <f>IF(N134="nulová",J134,0)</f>
        <v>0</v>
      </c>
      <c r="BJ134" s="14" t="s">
        <v>86</v>
      </c>
      <c r="BK134" s="240">
        <f>ROUND(I134*H134,2)</f>
        <v>0</v>
      </c>
      <c r="BL134" s="14" t="s">
        <v>101</v>
      </c>
      <c r="BM134" s="239" t="s">
        <v>1643</v>
      </c>
    </row>
    <row r="135" s="2" customFormat="1" ht="21.75" customHeight="1">
      <c r="A135" s="35"/>
      <c r="B135" s="36"/>
      <c r="C135" s="226" t="s">
        <v>235</v>
      </c>
      <c r="D135" s="226" t="s">
        <v>218</v>
      </c>
      <c r="E135" s="227" t="s">
        <v>1644</v>
      </c>
      <c r="F135" s="228" t="s">
        <v>1645</v>
      </c>
      <c r="G135" s="229" t="s">
        <v>249</v>
      </c>
      <c r="H135" s="230">
        <v>220.40000000000001</v>
      </c>
      <c r="I135" s="231"/>
      <c r="J135" s="232">
        <f>ROUND(I135*H135,2)</f>
        <v>0</v>
      </c>
      <c r="K135" s="233"/>
      <c r="L135" s="234"/>
      <c r="M135" s="235" t="s">
        <v>1</v>
      </c>
      <c r="N135" s="236" t="s">
        <v>44</v>
      </c>
      <c r="O135" s="88"/>
      <c r="P135" s="237">
        <f>O135*H135</f>
        <v>0</v>
      </c>
      <c r="Q135" s="237">
        <v>1</v>
      </c>
      <c r="R135" s="237">
        <f>Q135*H135</f>
        <v>220.40000000000001</v>
      </c>
      <c r="S135" s="237">
        <v>0</v>
      </c>
      <c r="T135" s="238">
        <f>S135*H135</f>
        <v>0</v>
      </c>
      <c r="U135" s="35"/>
      <c r="V135" s="35"/>
      <c r="W135" s="35"/>
      <c r="X135" s="35"/>
      <c r="Y135" s="35"/>
      <c r="Z135" s="35"/>
      <c r="AA135" s="35"/>
      <c r="AB135" s="35"/>
      <c r="AC135" s="35"/>
      <c r="AD135" s="35"/>
      <c r="AE135" s="35"/>
      <c r="AR135" s="239" t="s">
        <v>222</v>
      </c>
      <c r="AT135" s="239" t="s">
        <v>218</v>
      </c>
      <c r="AU135" s="239" t="s">
        <v>88</v>
      </c>
      <c r="AY135" s="14" t="s">
        <v>215</v>
      </c>
      <c r="BE135" s="240">
        <f>IF(N135="základní",J135,0)</f>
        <v>0</v>
      </c>
      <c r="BF135" s="240">
        <f>IF(N135="snížená",J135,0)</f>
        <v>0</v>
      </c>
      <c r="BG135" s="240">
        <f>IF(N135="zákl. přenesená",J135,0)</f>
        <v>0</v>
      </c>
      <c r="BH135" s="240">
        <f>IF(N135="sníž. přenesená",J135,0)</f>
        <v>0</v>
      </c>
      <c r="BI135" s="240">
        <f>IF(N135="nulová",J135,0)</f>
        <v>0</v>
      </c>
      <c r="BJ135" s="14" t="s">
        <v>86</v>
      </c>
      <c r="BK135" s="240">
        <f>ROUND(I135*H135,2)</f>
        <v>0</v>
      </c>
      <c r="BL135" s="14" t="s">
        <v>101</v>
      </c>
      <c r="BM135" s="239" t="s">
        <v>1646</v>
      </c>
    </row>
    <row r="136" s="2" customFormat="1" ht="16.5" customHeight="1">
      <c r="A136" s="35"/>
      <c r="B136" s="36"/>
      <c r="C136" s="241" t="s">
        <v>239</v>
      </c>
      <c r="D136" s="241" t="s">
        <v>256</v>
      </c>
      <c r="E136" s="242" t="s">
        <v>301</v>
      </c>
      <c r="F136" s="243" t="s">
        <v>302</v>
      </c>
      <c r="G136" s="244" t="s">
        <v>287</v>
      </c>
      <c r="H136" s="245">
        <v>35</v>
      </c>
      <c r="I136" s="246"/>
      <c r="J136" s="247">
        <f>ROUND(I136*H136,2)</f>
        <v>0</v>
      </c>
      <c r="K136" s="248"/>
      <c r="L136" s="41"/>
      <c r="M136" s="249" t="s">
        <v>1</v>
      </c>
      <c r="N136" s="250" t="s">
        <v>44</v>
      </c>
      <c r="O136" s="88"/>
      <c r="P136" s="237">
        <f>O136*H136</f>
        <v>0</v>
      </c>
      <c r="Q136" s="237">
        <v>0</v>
      </c>
      <c r="R136" s="237">
        <f>Q136*H136</f>
        <v>0</v>
      </c>
      <c r="S136" s="237">
        <v>0</v>
      </c>
      <c r="T136" s="238">
        <f>S136*H136</f>
        <v>0</v>
      </c>
      <c r="U136" s="35"/>
      <c r="V136" s="35"/>
      <c r="W136" s="35"/>
      <c r="X136" s="35"/>
      <c r="Y136" s="35"/>
      <c r="Z136" s="35"/>
      <c r="AA136" s="35"/>
      <c r="AB136" s="35"/>
      <c r="AC136" s="35"/>
      <c r="AD136" s="35"/>
      <c r="AE136" s="35"/>
      <c r="AR136" s="239" t="s">
        <v>101</v>
      </c>
      <c r="AT136" s="239" t="s">
        <v>256</v>
      </c>
      <c r="AU136" s="239" t="s">
        <v>88</v>
      </c>
      <c r="AY136" s="14" t="s">
        <v>215</v>
      </c>
      <c r="BE136" s="240">
        <f>IF(N136="základní",J136,0)</f>
        <v>0</v>
      </c>
      <c r="BF136" s="240">
        <f>IF(N136="snížená",J136,0)</f>
        <v>0</v>
      </c>
      <c r="BG136" s="240">
        <f>IF(N136="zákl. přenesená",J136,0)</f>
        <v>0</v>
      </c>
      <c r="BH136" s="240">
        <f>IF(N136="sníž. přenesená",J136,0)</f>
        <v>0</v>
      </c>
      <c r="BI136" s="240">
        <f>IF(N136="nulová",J136,0)</f>
        <v>0</v>
      </c>
      <c r="BJ136" s="14" t="s">
        <v>86</v>
      </c>
      <c r="BK136" s="240">
        <f>ROUND(I136*H136,2)</f>
        <v>0</v>
      </c>
      <c r="BL136" s="14" t="s">
        <v>101</v>
      </c>
      <c r="BM136" s="239" t="s">
        <v>1647</v>
      </c>
    </row>
    <row r="137" s="2" customFormat="1" ht="24.15" customHeight="1">
      <c r="A137" s="35"/>
      <c r="B137" s="36"/>
      <c r="C137" s="241" t="s">
        <v>222</v>
      </c>
      <c r="D137" s="241" t="s">
        <v>256</v>
      </c>
      <c r="E137" s="242" t="s">
        <v>310</v>
      </c>
      <c r="F137" s="243" t="s">
        <v>311</v>
      </c>
      <c r="G137" s="244" t="s">
        <v>307</v>
      </c>
      <c r="H137" s="245">
        <v>0.029999999999999999</v>
      </c>
      <c r="I137" s="246"/>
      <c r="J137" s="247">
        <f>ROUND(I137*H137,2)</f>
        <v>0</v>
      </c>
      <c r="K137" s="248"/>
      <c r="L137" s="41"/>
      <c r="M137" s="249" t="s">
        <v>1</v>
      </c>
      <c r="N137" s="250" t="s">
        <v>44</v>
      </c>
      <c r="O137" s="88"/>
      <c r="P137" s="237">
        <f>O137*H137</f>
        <v>0</v>
      </c>
      <c r="Q137" s="237">
        <v>0</v>
      </c>
      <c r="R137" s="237">
        <f>Q137*H137</f>
        <v>0</v>
      </c>
      <c r="S137" s="237">
        <v>0</v>
      </c>
      <c r="T137" s="238">
        <f>S137*H137</f>
        <v>0</v>
      </c>
      <c r="U137" s="35"/>
      <c r="V137" s="35"/>
      <c r="W137" s="35"/>
      <c r="X137" s="35"/>
      <c r="Y137" s="35"/>
      <c r="Z137" s="35"/>
      <c r="AA137" s="35"/>
      <c r="AB137" s="35"/>
      <c r="AC137" s="35"/>
      <c r="AD137" s="35"/>
      <c r="AE137" s="35"/>
      <c r="AR137" s="239" t="s">
        <v>101</v>
      </c>
      <c r="AT137" s="239" t="s">
        <v>256</v>
      </c>
      <c r="AU137" s="239" t="s">
        <v>88</v>
      </c>
      <c r="AY137" s="14" t="s">
        <v>215</v>
      </c>
      <c r="BE137" s="240">
        <f>IF(N137="základní",J137,0)</f>
        <v>0</v>
      </c>
      <c r="BF137" s="240">
        <f>IF(N137="snížená",J137,0)</f>
        <v>0</v>
      </c>
      <c r="BG137" s="240">
        <f>IF(N137="zákl. přenesená",J137,0)</f>
        <v>0</v>
      </c>
      <c r="BH137" s="240">
        <f>IF(N137="sníž. přenesená",J137,0)</f>
        <v>0</v>
      </c>
      <c r="BI137" s="240">
        <f>IF(N137="nulová",J137,0)</f>
        <v>0</v>
      </c>
      <c r="BJ137" s="14" t="s">
        <v>86</v>
      </c>
      <c r="BK137" s="240">
        <f>ROUND(I137*H137,2)</f>
        <v>0</v>
      </c>
      <c r="BL137" s="14" t="s">
        <v>101</v>
      </c>
      <c r="BM137" s="239" t="s">
        <v>1648</v>
      </c>
    </row>
    <row r="138" s="2" customFormat="1" ht="24.15" customHeight="1">
      <c r="A138" s="35"/>
      <c r="B138" s="36"/>
      <c r="C138" s="241" t="s">
        <v>246</v>
      </c>
      <c r="D138" s="241" t="s">
        <v>256</v>
      </c>
      <c r="E138" s="242" t="s">
        <v>1649</v>
      </c>
      <c r="F138" s="243" t="s">
        <v>1650</v>
      </c>
      <c r="G138" s="244" t="s">
        <v>307</v>
      </c>
      <c r="H138" s="245">
        <v>0.029999999999999999</v>
      </c>
      <c r="I138" s="246"/>
      <c r="J138" s="247">
        <f>ROUND(I138*H138,2)</f>
        <v>0</v>
      </c>
      <c r="K138" s="248"/>
      <c r="L138" s="41"/>
      <c r="M138" s="249" t="s">
        <v>1</v>
      </c>
      <c r="N138" s="250" t="s">
        <v>44</v>
      </c>
      <c r="O138" s="88"/>
      <c r="P138" s="237">
        <f>O138*H138</f>
        <v>0</v>
      </c>
      <c r="Q138" s="237">
        <v>0</v>
      </c>
      <c r="R138" s="237">
        <f>Q138*H138</f>
        <v>0</v>
      </c>
      <c r="S138" s="237">
        <v>0</v>
      </c>
      <c r="T138" s="238">
        <f>S138*H138</f>
        <v>0</v>
      </c>
      <c r="U138" s="35"/>
      <c r="V138" s="35"/>
      <c r="W138" s="35"/>
      <c r="X138" s="35"/>
      <c r="Y138" s="35"/>
      <c r="Z138" s="35"/>
      <c r="AA138" s="35"/>
      <c r="AB138" s="35"/>
      <c r="AC138" s="35"/>
      <c r="AD138" s="35"/>
      <c r="AE138" s="35"/>
      <c r="AR138" s="239" t="s">
        <v>101</v>
      </c>
      <c r="AT138" s="239" t="s">
        <v>256</v>
      </c>
      <c r="AU138" s="239" t="s">
        <v>88</v>
      </c>
      <c r="AY138" s="14" t="s">
        <v>215</v>
      </c>
      <c r="BE138" s="240">
        <f>IF(N138="základní",J138,0)</f>
        <v>0</v>
      </c>
      <c r="BF138" s="240">
        <f>IF(N138="snížená",J138,0)</f>
        <v>0</v>
      </c>
      <c r="BG138" s="240">
        <f>IF(N138="zákl. přenesená",J138,0)</f>
        <v>0</v>
      </c>
      <c r="BH138" s="240">
        <f>IF(N138="sníž. přenesená",J138,0)</f>
        <v>0</v>
      </c>
      <c r="BI138" s="240">
        <f>IF(N138="nulová",J138,0)</f>
        <v>0</v>
      </c>
      <c r="BJ138" s="14" t="s">
        <v>86</v>
      </c>
      <c r="BK138" s="240">
        <f>ROUND(I138*H138,2)</f>
        <v>0</v>
      </c>
      <c r="BL138" s="14" t="s">
        <v>101</v>
      </c>
      <c r="BM138" s="239" t="s">
        <v>1651</v>
      </c>
    </row>
    <row r="139" s="2" customFormat="1" ht="21.75" customHeight="1">
      <c r="A139" s="35"/>
      <c r="B139" s="36"/>
      <c r="C139" s="241" t="s">
        <v>251</v>
      </c>
      <c r="D139" s="241" t="s">
        <v>256</v>
      </c>
      <c r="E139" s="242" t="s">
        <v>330</v>
      </c>
      <c r="F139" s="243" t="s">
        <v>1652</v>
      </c>
      <c r="G139" s="244" t="s">
        <v>226</v>
      </c>
      <c r="H139" s="245">
        <v>12</v>
      </c>
      <c r="I139" s="246"/>
      <c r="J139" s="247">
        <f>ROUND(I139*H139,2)</f>
        <v>0</v>
      </c>
      <c r="K139" s="248"/>
      <c r="L139" s="41"/>
      <c r="M139" s="249" t="s">
        <v>1</v>
      </c>
      <c r="N139" s="250" t="s">
        <v>44</v>
      </c>
      <c r="O139" s="88"/>
      <c r="P139" s="237">
        <f>O139*H139</f>
        <v>0</v>
      </c>
      <c r="Q139" s="237">
        <v>0</v>
      </c>
      <c r="R139" s="237">
        <f>Q139*H139</f>
        <v>0</v>
      </c>
      <c r="S139" s="237">
        <v>0</v>
      </c>
      <c r="T139" s="238">
        <f>S139*H139</f>
        <v>0</v>
      </c>
      <c r="U139" s="35"/>
      <c r="V139" s="35"/>
      <c r="W139" s="35"/>
      <c r="X139" s="35"/>
      <c r="Y139" s="35"/>
      <c r="Z139" s="35"/>
      <c r="AA139" s="35"/>
      <c r="AB139" s="35"/>
      <c r="AC139" s="35"/>
      <c r="AD139" s="35"/>
      <c r="AE139" s="35"/>
      <c r="AR139" s="239" t="s">
        <v>101</v>
      </c>
      <c r="AT139" s="239" t="s">
        <v>256</v>
      </c>
      <c r="AU139" s="239" t="s">
        <v>88</v>
      </c>
      <c r="AY139" s="14" t="s">
        <v>215</v>
      </c>
      <c r="BE139" s="240">
        <f>IF(N139="základní",J139,0)</f>
        <v>0</v>
      </c>
      <c r="BF139" s="240">
        <f>IF(N139="snížená",J139,0)</f>
        <v>0</v>
      </c>
      <c r="BG139" s="240">
        <f>IF(N139="zákl. přenesená",J139,0)</f>
        <v>0</v>
      </c>
      <c r="BH139" s="240">
        <f>IF(N139="sníž. přenesená",J139,0)</f>
        <v>0</v>
      </c>
      <c r="BI139" s="240">
        <f>IF(N139="nulová",J139,0)</f>
        <v>0</v>
      </c>
      <c r="BJ139" s="14" t="s">
        <v>86</v>
      </c>
      <c r="BK139" s="240">
        <f>ROUND(I139*H139,2)</f>
        <v>0</v>
      </c>
      <c r="BL139" s="14" t="s">
        <v>101</v>
      </c>
      <c r="BM139" s="239" t="s">
        <v>1653</v>
      </c>
    </row>
    <row r="140" s="2" customFormat="1" ht="24.15" customHeight="1">
      <c r="A140" s="35"/>
      <c r="B140" s="36"/>
      <c r="C140" s="241" t="s">
        <v>255</v>
      </c>
      <c r="D140" s="241" t="s">
        <v>256</v>
      </c>
      <c r="E140" s="242" t="s">
        <v>721</v>
      </c>
      <c r="F140" s="243" t="s">
        <v>722</v>
      </c>
      <c r="G140" s="244" t="s">
        <v>393</v>
      </c>
      <c r="H140" s="245">
        <v>12</v>
      </c>
      <c r="I140" s="246"/>
      <c r="J140" s="247">
        <f>ROUND(I140*H140,2)</f>
        <v>0</v>
      </c>
      <c r="K140" s="248"/>
      <c r="L140" s="41"/>
      <c r="M140" s="249" t="s">
        <v>1</v>
      </c>
      <c r="N140" s="250" t="s">
        <v>44</v>
      </c>
      <c r="O140" s="88"/>
      <c r="P140" s="237">
        <f>O140*H140</f>
        <v>0</v>
      </c>
      <c r="Q140" s="237">
        <v>0</v>
      </c>
      <c r="R140" s="237">
        <f>Q140*H140</f>
        <v>0</v>
      </c>
      <c r="S140" s="237">
        <v>0</v>
      </c>
      <c r="T140" s="238">
        <f>S140*H140</f>
        <v>0</v>
      </c>
      <c r="U140" s="35"/>
      <c r="V140" s="35"/>
      <c r="W140" s="35"/>
      <c r="X140" s="35"/>
      <c r="Y140" s="35"/>
      <c r="Z140" s="35"/>
      <c r="AA140" s="35"/>
      <c r="AB140" s="35"/>
      <c r="AC140" s="35"/>
      <c r="AD140" s="35"/>
      <c r="AE140" s="35"/>
      <c r="AR140" s="239" t="s">
        <v>101</v>
      </c>
      <c r="AT140" s="239" t="s">
        <v>256</v>
      </c>
      <c r="AU140" s="239" t="s">
        <v>88</v>
      </c>
      <c r="AY140" s="14" t="s">
        <v>215</v>
      </c>
      <c r="BE140" s="240">
        <f>IF(N140="základní",J140,0)</f>
        <v>0</v>
      </c>
      <c r="BF140" s="240">
        <f>IF(N140="snížená",J140,0)</f>
        <v>0</v>
      </c>
      <c r="BG140" s="240">
        <f>IF(N140="zákl. přenesená",J140,0)</f>
        <v>0</v>
      </c>
      <c r="BH140" s="240">
        <f>IF(N140="sníž. přenesená",J140,0)</f>
        <v>0</v>
      </c>
      <c r="BI140" s="240">
        <f>IF(N140="nulová",J140,0)</f>
        <v>0</v>
      </c>
      <c r="BJ140" s="14" t="s">
        <v>86</v>
      </c>
      <c r="BK140" s="240">
        <f>ROUND(I140*H140,2)</f>
        <v>0</v>
      </c>
      <c r="BL140" s="14" t="s">
        <v>101</v>
      </c>
      <c r="BM140" s="239" t="s">
        <v>1654</v>
      </c>
    </row>
    <row r="141" s="12" customFormat="1" ht="25.92" customHeight="1">
      <c r="A141" s="12"/>
      <c r="B141" s="210"/>
      <c r="C141" s="211"/>
      <c r="D141" s="212" t="s">
        <v>78</v>
      </c>
      <c r="E141" s="213" t="s">
        <v>439</v>
      </c>
      <c r="F141" s="213" t="s">
        <v>440</v>
      </c>
      <c r="G141" s="211"/>
      <c r="H141" s="211"/>
      <c r="I141" s="214"/>
      <c r="J141" s="215">
        <f>BK141</f>
        <v>0</v>
      </c>
      <c r="K141" s="211"/>
      <c r="L141" s="216"/>
      <c r="M141" s="217"/>
      <c r="N141" s="218"/>
      <c r="O141" s="218"/>
      <c r="P141" s="219">
        <f>SUM(P142:P143)</f>
        <v>0</v>
      </c>
      <c r="Q141" s="218"/>
      <c r="R141" s="219">
        <f>SUM(R142:R143)</f>
        <v>0</v>
      </c>
      <c r="S141" s="218"/>
      <c r="T141" s="220">
        <f>SUM(T142:T143)</f>
        <v>0</v>
      </c>
      <c r="U141" s="12"/>
      <c r="V141" s="12"/>
      <c r="W141" s="12"/>
      <c r="X141" s="12"/>
      <c r="Y141" s="12"/>
      <c r="Z141" s="12"/>
      <c r="AA141" s="12"/>
      <c r="AB141" s="12"/>
      <c r="AC141" s="12"/>
      <c r="AD141" s="12"/>
      <c r="AE141" s="12"/>
      <c r="AR141" s="221" t="s">
        <v>101</v>
      </c>
      <c r="AT141" s="222" t="s">
        <v>78</v>
      </c>
      <c r="AU141" s="222" t="s">
        <v>79</v>
      </c>
      <c r="AY141" s="221" t="s">
        <v>215</v>
      </c>
      <c r="BK141" s="223">
        <f>SUM(BK142:BK143)</f>
        <v>0</v>
      </c>
    </row>
    <row r="142" s="2" customFormat="1" ht="55.5" customHeight="1">
      <c r="A142" s="35"/>
      <c r="B142" s="36"/>
      <c r="C142" s="241" t="s">
        <v>261</v>
      </c>
      <c r="D142" s="241" t="s">
        <v>256</v>
      </c>
      <c r="E142" s="242" t="s">
        <v>609</v>
      </c>
      <c r="F142" s="243" t="s">
        <v>610</v>
      </c>
      <c r="G142" s="244" t="s">
        <v>249</v>
      </c>
      <c r="H142" s="245">
        <v>385.32999999999998</v>
      </c>
      <c r="I142" s="246"/>
      <c r="J142" s="247">
        <f>ROUND(I142*H142,2)</f>
        <v>0</v>
      </c>
      <c r="K142" s="248"/>
      <c r="L142" s="41"/>
      <c r="M142" s="249" t="s">
        <v>1</v>
      </c>
      <c r="N142" s="250" t="s">
        <v>44</v>
      </c>
      <c r="O142" s="88"/>
      <c r="P142" s="237">
        <f>O142*H142</f>
        <v>0</v>
      </c>
      <c r="Q142" s="237">
        <v>0</v>
      </c>
      <c r="R142" s="237">
        <f>Q142*H142</f>
        <v>0</v>
      </c>
      <c r="S142" s="237">
        <v>0</v>
      </c>
      <c r="T142" s="238">
        <f>S142*H142</f>
        <v>0</v>
      </c>
      <c r="U142" s="35"/>
      <c r="V142" s="35"/>
      <c r="W142" s="35"/>
      <c r="X142" s="35"/>
      <c r="Y142" s="35"/>
      <c r="Z142" s="35"/>
      <c r="AA142" s="35"/>
      <c r="AB142" s="35"/>
      <c r="AC142" s="35"/>
      <c r="AD142" s="35"/>
      <c r="AE142" s="35"/>
      <c r="AR142" s="239" t="s">
        <v>1655</v>
      </c>
      <c r="AT142" s="239" t="s">
        <v>256</v>
      </c>
      <c r="AU142" s="239" t="s">
        <v>86</v>
      </c>
      <c r="AY142" s="14" t="s">
        <v>215</v>
      </c>
      <c r="BE142" s="240">
        <f>IF(N142="základní",J142,0)</f>
        <v>0</v>
      </c>
      <c r="BF142" s="240">
        <f>IF(N142="snížená",J142,0)</f>
        <v>0</v>
      </c>
      <c r="BG142" s="240">
        <f>IF(N142="zákl. přenesená",J142,0)</f>
        <v>0</v>
      </c>
      <c r="BH142" s="240">
        <f>IF(N142="sníž. přenesená",J142,0)</f>
        <v>0</v>
      </c>
      <c r="BI142" s="240">
        <f>IF(N142="nulová",J142,0)</f>
        <v>0</v>
      </c>
      <c r="BJ142" s="14" t="s">
        <v>86</v>
      </c>
      <c r="BK142" s="240">
        <f>ROUND(I142*H142,2)</f>
        <v>0</v>
      </c>
      <c r="BL142" s="14" t="s">
        <v>1655</v>
      </c>
      <c r="BM142" s="239" t="s">
        <v>1656</v>
      </c>
    </row>
    <row r="143" s="2" customFormat="1" ht="16.5" customHeight="1">
      <c r="A143" s="35"/>
      <c r="B143" s="36"/>
      <c r="C143" s="241" t="s">
        <v>265</v>
      </c>
      <c r="D143" s="241" t="s">
        <v>256</v>
      </c>
      <c r="E143" s="242" t="s">
        <v>934</v>
      </c>
      <c r="F143" s="243" t="s">
        <v>935</v>
      </c>
      <c r="G143" s="244" t="s">
        <v>249</v>
      </c>
      <c r="H143" s="245">
        <v>153.90000000000001</v>
      </c>
      <c r="I143" s="246"/>
      <c r="J143" s="247">
        <f>ROUND(I143*H143,2)</f>
        <v>0</v>
      </c>
      <c r="K143" s="248"/>
      <c r="L143" s="41"/>
      <c r="M143" s="251" t="s">
        <v>1</v>
      </c>
      <c r="N143" s="252" t="s">
        <v>44</v>
      </c>
      <c r="O143" s="253"/>
      <c r="P143" s="254">
        <f>O143*H143</f>
        <v>0</v>
      </c>
      <c r="Q143" s="254">
        <v>0</v>
      </c>
      <c r="R143" s="254">
        <f>Q143*H143</f>
        <v>0</v>
      </c>
      <c r="S143" s="254">
        <v>0</v>
      </c>
      <c r="T143" s="255">
        <f>S143*H143</f>
        <v>0</v>
      </c>
      <c r="U143" s="35"/>
      <c r="V143" s="35"/>
      <c r="W143" s="35"/>
      <c r="X143" s="35"/>
      <c r="Y143" s="35"/>
      <c r="Z143" s="35"/>
      <c r="AA143" s="35"/>
      <c r="AB143" s="35"/>
      <c r="AC143" s="35"/>
      <c r="AD143" s="35"/>
      <c r="AE143" s="35"/>
      <c r="AR143" s="239" t="s">
        <v>1655</v>
      </c>
      <c r="AT143" s="239" t="s">
        <v>256</v>
      </c>
      <c r="AU143" s="239" t="s">
        <v>86</v>
      </c>
      <c r="AY143" s="14" t="s">
        <v>215</v>
      </c>
      <c r="BE143" s="240">
        <f>IF(N143="základní",J143,0)</f>
        <v>0</v>
      </c>
      <c r="BF143" s="240">
        <f>IF(N143="snížená",J143,0)</f>
        <v>0</v>
      </c>
      <c r="BG143" s="240">
        <f>IF(N143="zákl. přenesená",J143,0)</f>
        <v>0</v>
      </c>
      <c r="BH143" s="240">
        <f>IF(N143="sníž. přenesená",J143,0)</f>
        <v>0</v>
      </c>
      <c r="BI143" s="240">
        <f>IF(N143="nulová",J143,0)</f>
        <v>0</v>
      </c>
      <c r="BJ143" s="14" t="s">
        <v>86</v>
      </c>
      <c r="BK143" s="240">
        <f>ROUND(I143*H143,2)</f>
        <v>0</v>
      </c>
      <c r="BL143" s="14" t="s">
        <v>1655</v>
      </c>
      <c r="BM143" s="239" t="s">
        <v>1657</v>
      </c>
    </row>
    <row r="144" s="2" customFormat="1" ht="6.96" customHeight="1">
      <c r="A144" s="35"/>
      <c r="B144" s="63"/>
      <c r="C144" s="64"/>
      <c r="D144" s="64"/>
      <c r="E144" s="64"/>
      <c r="F144" s="64"/>
      <c r="G144" s="64"/>
      <c r="H144" s="64"/>
      <c r="I144" s="64"/>
      <c r="J144" s="64"/>
      <c r="K144" s="64"/>
      <c r="L144" s="41"/>
      <c r="M144" s="35"/>
      <c r="O144" s="35"/>
      <c r="P144" s="35"/>
      <c r="Q144" s="35"/>
      <c r="R144" s="35"/>
      <c r="S144" s="35"/>
      <c r="T144" s="35"/>
      <c r="U144" s="35"/>
      <c r="V144" s="35"/>
      <c r="W144" s="35"/>
      <c r="X144" s="35"/>
      <c r="Y144" s="35"/>
      <c r="Z144" s="35"/>
      <c r="AA144" s="35"/>
      <c r="AB144" s="35"/>
      <c r="AC144" s="35"/>
      <c r="AD144" s="35"/>
      <c r="AE144" s="35"/>
    </row>
  </sheetData>
  <sheetProtection sheet="1" autoFilter="0" formatColumns="0" formatRows="0" objects="1" scenarios="1" spinCount="100000" saltValue="yOTB2hOSpf6IX8YajzJnPTEBOe1Fhi7RTrFRItKDz8YkGRxfLTydI+glVAd7GqV+aAh4cLPr9cHHMz/Bs87tOQ==" hashValue="fjR/jW4scG2xTAPI5rhRQZBwAivxci6VuK1rZh4VspEr6LL0QGFNANl0yEpMl5x/VRSPoq1o16xFb4XEFYOR2w==" algorithmName="SHA-512" password="CC35"/>
  <autoFilter ref="C126:K143"/>
  <mergeCells count="15">
    <mergeCell ref="E7:H7"/>
    <mergeCell ref="E11:H11"/>
    <mergeCell ref="E9:H9"/>
    <mergeCell ref="E13:H13"/>
    <mergeCell ref="E22:H22"/>
    <mergeCell ref="E31:H31"/>
    <mergeCell ref="E85:H85"/>
    <mergeCell ref="E89:H89"/>
    <mergeCell ref="E87:H87"/>
    <mergeCell ref="E91:H91"/>
    <mergeCell ref="E113:H113"/>
    <mergeCell ref="E117:H117"/>
    <mergeCell ref="E115:H115"/>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168</v>
      </c>
    </row>
    <row r="3" s="1" customFormat="1" ht="6.96" customHeight="1">
      <c r="B3" s="144"/>
      <c r="C3" s="145"/>
      <c r="D3" s="145"/>
      <c r="E3" s="145"/>
      <c r="F3" s="145"/>
      <c r="G3" s="145"/>
      <c r="H3" s="145"/>
      <c r="I3" s="145"/>
      <c r="J3" s="145"/>
      <c r="K3" s="145"/>
      <c r="L3" s="17"/>
      <c r="AT3" s="14" t="s">
        <v>88</v>
      </c>
    </row>
    <row r="4" s="1" customFormat="1" ht="24.96" customHeight="1">
      <c r="B4" s="17"/>
      <c r="D4" s="146" t="s">
        <v>185</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úseku Nejdek - Nové Hamry</v>
      </c>
      <c r="F7" s="148"/>
      <c r="G7" s="148"/>
      <c r="H7" s="148"/>
      <c r="L7" s="17"/>
    </row>
    <row r="8">
      <c r="B8" s="17"/>
      <c r="D8" s="148" t="s">
        <v>186</v>
      </c>
      <c r="L8" s="17"/>
    </row>
    <row r="9" s="1" customFormat="1" ht="16.5" customHeight="1">
      <c r="B9" s="17"/>
      <c r="E9" s="149" t="s">
        <v>1024</v>
      </c>
      <c r="F9" s="1"/>
      <c r="G9" s="1"/>
      <c r="H9" s="1"/>
      <c r="L9" s="17"/>
    </row>
    <row r="10" s="1" customFormat="1" ht="12" customHeight="1">
      <c r="B10" s="17"/>
      <c r="D10" s="148" t="s">
        <v>188</v>
      </c>
      <c r="L10" s="17"/>
    </row>
    <row r="11" s="2" customFormat="1" ht="16.5" customHeight="1">
      <c r="A11" s="35"/>
      <c r="B11" s="41"/>
      <c r="C11" s="35"/>
      <c r="D11" s="35"/>
      <c r="E11" s="150" t="s">
        <v>1469</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190</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1658</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26. 9. 2022</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26</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27</v>
      </c>
      <c r="F19" s="35"/>
      <c r="G19" s="35"/>
      <c r="H19" s="35"/>
      <c r="I19" s="148" t="s">
        <v>28</v>
      </c>
      <c r="J19" s="138" t="s">
        <v>29</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30</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28</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32</v>
      </c>
      <c r="E24" s="35"/>
      <c r="F24" s="35"/>
      <c r="G24" s="35"/>
      <c r="H24" s="35"/>
      <c r="I24" s="148" t="s">
        <v>25</v>
      </c>
      <c r="J24" s="138" t="s">
        <v>33</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34</v>
      </c>
      <c r="F25" s="35"/>
      <c r="G25" s="35"/>
      <c r="H25" s="35"/>
      <c r="I25" s="148" t="s">
        <v>28</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36</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37</v>
      </c>
      <c r="F28" s="35"/>
      <c r="G28" s="35"/>
      <c r="H28" s="35"/>
      <c r="I28" s="148" t="s">
        <v>28</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38</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39</v>
      </c>
      <c r="E34" s="35"/>
      <c r="F34" s="35"/>
      <c r="G34" s="35"/>
      <c r="H34" s="35"/>
      <c r="I34" s="35"/>
      <c r="J34" s="159">
        <f>ROUND(J128,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41</v>
      </c>
      <c r="G36" s="35"/>
      <c r="H36" s="35"/>
      <c r="I36" s="160" t="s">
        <v>40</v>
      </c>
      <c r="J36" s="160" t="s">
        <v>42</v>
      </c>
      <c r="K36" s="35"/>
      <c r="L36" s="60"/>
      <c r="S36" s="35"/>
      <c r="T36" s="35"/>
      <c r="U36" s="35"/>
      <c r="V36" s="35"/>
      <c r="W36" s="35"/>
      <c r="X36" s="35"/>
      <c r="Y36" s="35"/>
      <c r="Z36" s="35"/>
      <c r="AA36" s="35"/>
      <c r="AB36" s="35"/>
      <c r="AC36" s="35"/>
      <c r="AD36" s="35"/>
      <c r="AE36" s="35"/>
    </row>
    <row r="37" s="2" customFormat="1" ht="14.4" customHeight="1">
      <c r="A37" s="35"/>
      <c r="B37" s="41"/>
      <c r="C37" s="35"/>
      <c r="D37" s="150" t="s">
        <v>43</v>
      </c>
      <c r="E37" s="148" t="s">
        <v>44</v>
      </c>
      <c r="F37" s="161">
        <f>ROUND((SUM(BE128:BE135)),  2)</f>
        <v>0</v>
      </c>
      <c r="G37" s="35"/>
      <c r="H37" s="35"/>
      <c r="I37" s="162">
        <v>0.20999999999999999</v>
      </c>
      <c r="J37" s="161">
        <f>ROUND(((SUM(BE128:BE135))*I37),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45</v>
      </c>
      <c r="F38" s="161">
        <f>ROUND((SUM(BF128:BF135)),  2)</f>
        <v>0</v>
      </c>
      <c r="G38" s="35"/>
      <c r="H38" s="35"/>
      <c r="I38" s="162">
        <v>0.14999999999999999</v>
      </c>
      <c r="J38" s="161">
        <f>ROUND(((SUM(BF128:BF135))*I38),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46</v>
      </c>
      <c r="F39" s="161">
        <f>ROUND((SUM(BG128:BG135)),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47</v>
      </c>
      <c r="F40" s="161">
        <f>ROUND((SUM(BH128:BH135)),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48</v>
      </c>
      <c r="F41" s="161">
        <f>ROUND((SUM(BI128:BI135)),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49</v>
      </c>
      <c r="E43" s="165"/>
      <c r="F43" s="165"/>
      <c r="G43" s="166" t="s">
        <v>50</v>
      </c>
      <c r="H43" s="167" t="s">
        <v>51</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52</v>
      </c>
      <c r="E50" s="171"/>
      <c r="F50" s="171"/>
      <c r="G50" s="170" t="s">
        <v>53</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54</v>
      </c>
      <c r="E61" s="173"/>
      <c r="F61" s="174" t="s">
        <v>55</v>
      </c>
      <c r="G61" s="172" t="s">
        <v>54</v>
      </c>
      <c r="H61" s="173"/>
      <c r="I61" s="173"/>
      <c r="J61" s="175" t="s">
        <v>55</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56</v>
      </c>
      <c r="E65" s="176"/>
      <c r="F65" s="176"/>
      <c r="G65" s="170" t="s">
        <v>57</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54</v>
      </c>
      <c r="E76" s="173"/>
      <c r="F76" s="174" t="s">
        <v>55</v>
      </c>
      <c r="G76" s="172" t="s">
        <v>54</v>
      </c>
      <c r="H76" s="173"/>
      <c r="I76" s="173"/>
      <c r="J76" s="175" t="s">
        <v>55</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192</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úseku Nejdek - Nové Hamry</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186</v>
      </c>
      <c r="D86" s="19"/>
      <c r="E86" s="19"/>
      <c r="F86" s="19"/>
      <c r="G86" s="19"/>
      <c r="H86" s="19"/>
      <c r="I86" s="19"/>
      <c r="J86" s="19"/>
      <c r="K86" s="19"/>
      <c r="L86" s="17"/>
    </row>
    <row r="87" s="1" customFormat="1" ht="16.5" customHeight="1">
      <c r="B87" s="18"/>
      <c r="C87" s="19"/>
      <c r="D87" s="19"/>
      <c r="E87" s="181" t="s">
        <v>1024</v>
      </c>
      <c r="F87" s="19"/>
      <c r="G87" s="19"/>
      <c r="H87" s="19"/>
      <c r="I87" s="19"/>
      <c r="J87" s="19"/>
      <c r="K87" s="19"/>
      <c r="L87" s="17"/>
    </row>
    <row r="88" s="1" customFormat="1" ht="12" customHeight="1">
      <c r="B88" s="18"/>
      <c r="C88" s="29" t="s">
        <v>188</v>
      </c>
      <c r="D88" s="19"/>
      <c r="E88" s="19"/>
      <c r="F88" s="19"/>
      <c r="G88" s="19"/>
      <c r="H88" s="19"/>
      <c r="I88" s="19"/>
      <c r="J88" s="19"/>
      <c r="K88" s="19"/>
      <c r="L88" s="17"/>
    </row>
    <row r="89" s="2" customFormat="1" ht="16.5" customHeight="1">
      <c r="A89" s="35"/>
      <c r="B89" s="36"/>
      <c r="C89" s="37"/>
      <c r="D89" s="37"/>
      <c r="E89" s="182" t="s">
        <v>1469</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190</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A.3.3.3 - VRN</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26. 9. 2022</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Správa železnic, státní organizace</v>
      </c>
      <c r="G95" s="37"/>
      <c r="H95" s="37"/>
      <c r="I95" s="29" t="s">
        <v>32</v>
      </c>
      <c r="J95" s="33" t="str">
        <f>E25</f>
        <v>Progi spol. s r.o.</v>
      </c>
      <c r="K95" s="37"/>
      <c r="L95" s="60"/>
      <c r="S95" s="35"/>
      <c r="T95" s="35"/>
      <c r="U95" s="35"/>
      <c r="V95" s="35"/>
      <c r="W95" s="35"/>
      <c r="X95" s="35"/>
      <c r="Y95" s="35"/>
      <c r="Z95" s="35"/>
      <c r="AA95" s="35"/>
      <c r="AB95" s="35"/>
      <c r="AC95" s="35"/>
      <c r="AD95" s="35"/>
      <c r="AE95" s="35"/>
    </row>
    <row r="96" s="2" customFormat="1" ht="15.15" customHeight="1">
      <c r="A96" s="35"/>
      <c r="B96" s="36"/>
      <c r="C96" s="29" t="s">
        <v>30</v>
      </c>
      <c r="D96" s="37"/>
      <c r="E96" s="37"/>
      <c r="F96" s="24" t="str">
        <f>IF(E22="","",E22)</f>
        <v>Vyplň údaj</v>
      </c>
      <c r="G96" s="37"/>
      <c r="H96" s="37"/>
      <c r="I96" s="29" t="s">
        <v>36</v>
      </c>
      <c r="J96" s="33" t="str">
        <f>E28</f>
        <v>Pavlína Liprtová</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193</v>
      </c>
      <c r="D98" s="184"/>
      <c r="E98" s="184"/>
      <c r="F98" s="184"/>
      <c r="G98" s="184"/>
      <c r="H98" s="184"/>
      <c r="I98" s="184"/>
      <c r="J98" s="185" t="s">
        <v>194</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195</v>
      </c>
      <c r="D100" s="37"/>
      <c r="E100" s="37"/>
      <c r="F100" s="37"/>
      <c r="G100" s="37"/>
      <c r="H100" s="37"/>
      <c r="I100" s="37"/>
      <c r="J100" s="107">
        <f>J128</f>
        <v>0</v>
      </c>
      <c r="K100" s="37"/>
      <c r="L100" s="60"/>
      <c r="S100" s="35"/>
      <c r="T100" s="35"/>
      <c r="U100" s="35"/>
      <c r="V100" s="35"/>
      <c r="W100" s="35"/>
      <c r="X100" s="35"/>
      <c r="Y100" s="35"/>
      <c r="Z100" s="35"/>
      <c r="AA100" s="35"/>
      <c r="AB100" s="35"/>
      <c r="AC100" s="35"/>
      <c r="AD100" s="35"/>
      <c r="AE100" s="35"/>
      <c r="AU100" s="14" t="s">
        <v>196</v>
      </c>
    </row>
    <row r="101" s="9" customFormat="1" ht="24.96" customHeight="1">
      <c r="A101" s="9"/>
      <c r="B101" s="187"/>
      <c r="C101" s="188"/>
      <c r="D101" s="189" t="s">
        <v>998</v>
      </c>
      <c r="E101" s="190"/>
      <c r="F101" s="190"/>
      <c r="G101" s="190"/>
      <c r="H101" s="190"/>
      <c r="I101" s="190"/>
      <c r="J101" s="191">
        <f>J129</f>
        <v>0</v>
      </c>
      <c r="K101" s="188"/>
      <c r="L101" s="192"/>
      <c r="S101" s="9"/>
      <c r="T101" s="9"/>
      <c r="U101" s="9"/>
      <c r="V101" s="9"/>
      <c r="W101" s="9"/>
      <c r="X101" s="9"/>
      <c r="Y101" s="9"/>
      <c r="Z101" s="9"/>
      <c r="AA101" s="9"/>
      <c r="AB101" s="9"/>
      <c r="AC101" s="9"/>
      <c r="AD101" s="9"/>
      <c r="AE101" s="9"/>
    </row>
    <row r="102" s="10" customFormat="1" ht="19.92" customHeight="1">
      <c r="A102" s="10"/>
      <c r="B102" s="193"/>
      <c r="C102" s="129"/>
      <c r="D102" s="194" t="s">
        <v>1213</v>
      </c>
      <c r="E102" s="195"/>
      <c r="F102" s="195"/>
      <c r="G102" s="195"/>
      <c r="H102" s="195"/>
      <c r="I102" s="195"/>
      <c r="J102" s="196">
        <f>J130</f>
        <v>0</v>
      </c>
      <c r="K102" s="129"/>
      <c r="L102" s="197"/>
      <c r="S102" s="10"/>
      <c r="T102" s="10"/>
      <c r="U102" s="10"/>
      <c r="V102" s="10"/>
      <c r="W102" s="10"/>
      <c r="X102" s="10"/>
      <c r="Y102" s="10"/>
      <c r="Z102" s="10"/>
      <c r="AA102" s="10"/>
      <c r="AB102" s="10"/>
      <c r="AC102" s="10"/>
      <c r="AD102" s="10"/>
      <c r="AE102" s="10"/>
    </row>
    <row r="103" s="10" customFormat="1" ht="19.92" customHeight="1">
      <c r="A103" s="10"/>
      <c r="B103" s="193"/>
      <c r="C103" s="129"/>
      <c r="D103" s="194" t="s">
        <v>1214</v>
      </c>
      <c r="E103" s="195"/>
      <c r="F103" s="195"/>
      <c r="G103" s="195"/>
      <c r="H103" s="195"/>
      <c r="I103" s="195"/>
      <c r="J103" s="196">
        <f>J132</f>
        <v>0</v>
      </c>
      <c r="K103" s="129"/>
      <c r="L103" s="197"/>
      <c r="S103" s="10"/>
      <c r="T103" s="10"/>
      <c r="U103" s="10"/>
      <c r="V103" s="10"/>
      <c r="W103" s="10"/>
      <c r="X103" s="10"/>
      <c r="Y103" s="10"/>
      <c r="Z103" s="10"/>
      <c r="AA103" s="10"/>
      <c r="AB103" s="10"/>
      <c r="AC103" s="10"/>
      <c r="AD103" s="10"/>
      <c r="AE103" s="10"/>
    </row>
    <row r="104" s="10" customFormat="1" ht="19.92" customHeight="1">
      <c r="A104" s="10"/>
      <c r="B104" s="193"/>
      <c r="C104" s="129"/>
      <c r="D104" s="194" t="s">
        <v>1457</v>
      </c>
      <c r="E104" s="195"/>
      <c r="F104" s="195"/>
      <c r="G104" s="195"/>
      <c r="H104" s="195"/>
      <c r="I104" s="195"/>
      <c r="J104" s="196">
        <f>J134</f>
        <v>0</v>
      </c>
      <c r="K104" s="129"/>
      <c r="L104" s="197"/>
      <c r="S104" s="10"/>
      <c r="T104" s="10"/>
      <c r="U104" s="10"/>
      <c r="V104" s="10"/>
      <c r="W104" s="10"/>
      <c r="X104" s="10"/>
      <c r="Y104" s="10"/>
      <c r="Z104" s="10"/>
      <c r="AA104" s="10"/>
      <c r="AB104" s="10"/>
      <c r="AC104" s="10"/>
      <c r="AD104" s="10"/>
      <c r="AE104" s="10"/>
    </row>
    <row r="105" s="2" customFormat="1" ht="21.84" customHeight="1">
      <c r="A105" s="35"/>
      <c r="B105" s="36"/>
      <c r="C105" s="37"/>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6.96" customHeight="1">
      <c r="A106" s="35"/>
      <c r="B106" s="63"/>
      <c r="C106" s="64"/>
      <c r="D106" s="64"/>
      <c r="E106" s="64"/>
      <c r="F106" s="64"/>
      <c r="G106" s="64"/>
      <c r="H106" s="64"/>
      <c r="I106" s="64"/>
      <c r="J106" s="64"/>
      <c r="K106" s="64"/>
      <c r="L106" s="60"/>
      <c r="S106" s="35"/>
      <c r="T106" s="35"/>
      <c r="U106" s="35"/>
      <c r="V106" s="35"/>
      <c r="W106" s="35"/>
      <c r="X106" s="35"/>
      <c r="Y106" s="35"/>
      <c r="Z106" s="35"/>
      <c r="AA106" s="35"/>
      <c r="AB106" s="35"/>
      <c r="AC106" s="35"/>
      <c r="AD106" s="35"/>
      <c r="AE106" s="35"/>
    </row>
    <row r="110" s="2" customFormat="1" ht="6.96" customHeight="1">
      <c r="A110" s="35"/>
      <c r="B110" s="65"/>
      <c r="C110" s="66"/>
      <c r="D110" s="66"/>
      <c r="E110" s="66"/>
      <c r="F110" s="66"/>
      <c r="G110" s="66"/>
      <c r="H110" s="66"/>
      <c r="I110" s="66"/>
      <c r="J110" s="66"/>
      <c r="K110" s="66"/>
      <c r="L110" s="60"/>
      <c r="S110" s="35"/>
      <c r="T110" s="35"/>
      <c r="U110" s="35"/>
      <c r="V110" s="35"/>
      <c r="W110" s="35"/>
      <c r="X110" s="35"/>
      <c r="Y110" s="35"/>
      <c r="Z110" s="35"/>
      <c r="AA110" s="35"/>
      <c r="AB110" s="35"/>
      <c r="AC110" s="35"/>
      <c r="AD110" s="35"/>
      <c r="AE110" s="35"/>
    </row>
    <row r="111" s="2" customFormat="1" ht="24.96" customHeight="1">
      <c r="A111" s="35"/>
      <c r="B111" s="36"/>
      <c r="C111" s="20" t="s">
        <v>200</v>
      </c>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6.96" customHeight="1">
      <c r="A112" s="35"/>
      <c r="B112" s="36"/>
      <c r="C112" s="37"/>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12" customHeight="1">
      <c r="A113" s="35"/>
      <c r="B113" s="36"/>
      <c r="C113" s="29" t="s">
        <v>16</v>
      </c>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6.5" customHeight="1">
      <c r="A114" s="35"/>
      <c r="B114" s="36"/>
      <c r="C114" s="37"/>
      <c r="D114" s="37"/>
      <c r="E114" s="181" t="str">
        <f>E7</f>
        <v>Oprava úseku Nejdek - Nové Hamry</v>
      </c>
      <c r="F114" s="29"/>
      <c r="G114" s="29"/>
      <c r="H114" s="29"/>
      <c r="I114" s="37"/>
      <c r="J114" s="37"/>
      <c r="K114" s="37"/>
      <c r="L114" s="60"/>
      <c r="S114" s="35"/>
      <c r="T114" s="35"/>
      <c r="U114" s="35"/>
      <c r="V114" s="35"/>
      <c r="W114" s="35"/>
      <c r="X114" s="35"/>
      <c r="Y114" s="35"/>
      <c r="Z114" s="35"/>
      <c r="AA114" s="35"/>
      <c r="AB114" s="35"/>
      <c r="AC114" s="35"/>
      <c r="AD114" s="35"/>
      <c r="AE114" s="35"/>
    </row>
    <row r="115" s="1" customFormat="1" ht="12" customHeight="1">
      <c r="B115" s="18"/>
      <c r="C115" s="29" t="s">
        <v>186</v>
      </c>
      <c r="D115" s="19"/>
      <c r="E115" s="19"/>
      <c r="F115" s="19"/>
      <c r="G115" s="19"/>
      <c r="H115" s="19"/>
      <c r="I115" s="19"/>
      <c r="J115" s="19"/>
      <c r="K115" s="19"/>
      <c r="L115" s="17"/>
    </row>
    <row r="116" s="1" customFormat="1" ht="16.5" customHeight="1">
      <c r="B116" s="18"/>
      <c r="C116" s="19"/>
      <c r="D116" s="19"/>
      <c r="E116" s="181" t="s">
        <v>1024</v>
      </c>
      <c r="F116" s="19"/>
      <c r="G116" s="19"/>
      <c r="H116" s="19"/>
      <c r="I116" s="19"/>
      <c r="J116" s="19"/>
      <c r="K116" s="19"/>
      <c r="L116" s="17"/>
    </row>
    <row r="117" s="1" customFormat="1" ht="12" customHeight="1">
      <c r="B117" s="18"/>
      <c r="C117" s="29" t="s">
        <v>188</v>
      </c>
      <c r="D117" s="19"/>
      <c r="E117" s="19"/>
      <c r="F117" s="19"/>
      <c r="G117" s="19"/>
      <c r="H117" s="19"/>
      <c r="I117" s="19"/>
      <c r="J117" s="19"/>
      <c r="K117" s="19"/>
      <c r="L117" s="17"/>
    </row>
    <row r="118" s="2" customFormat="1" ht="16.5" customHeight="1">
      <c r="A118" s="35"/>
      <c r="B118" s="36"/>
      <c r="C118" s="37"/>
      <c r="D118" s="37"/>
      <c r="E118" s="182" t="s">
        <v>1469</v>
      </c>
      <c r="F118" s="37"/>
      <c r="G118" s="37"/>
      <c r="H118" s="37"/>
      <c r="I118" s="37"/>
      <c r="J118" s="37"/>
      <c r="K118" s="37"/>
      <c r="L118" s="60"/>
      <c r="S118" s="35"/>
      <c r="T118" s="35"/>
      <c r="U118" s="35"/>
      <c r="V118" s="35"/>
      <c r="W118" s="35"/>
      <c r="X118" s="35"/>
      <c r="Y118" s="35"/>
      <c r="Z118" s="35"/>
      <c r="AA118" s="35"/>
      <c r="AB118" s="35"/>
      <c r="AC118" s="35"/>
      <c r="AD118" s="35"/>
      <c r="AE118" s="35"/>
    </row>
    <row r="119" s="2" customFormat="1" ht="12" customHeight="1">
      <c r="A119" s="35"/>
      <c r="B119" s="36"/>
      <c r="C119" s="29" t="s">
        <v>190</v>
      </c>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2" customFormat="1" ht="16.5" customHeight="1">
      <c r="A120" s="35"/>
      <c r="B120" s="36"/>
      <c r="C120" s="37"/>
      <c r="D120" s="37"/>
      <c r="E120" s="73" t="str">
        <f>E13</f>
        <v>A.3.3.3 - VRN</v>
      </c>
      <c r="F120" s="37"/>
      <c r="G120" s="37"/>
      <c r="H120" s="37"/>
      <c r="I120" s="37"/>
      <c r="J120" s="37"/>
      <c r="K120" s="37"/>
      <c r="L120" s="60"/>
      <c r="S120" s="35"/>
      <c r="T120" s="35"/>
      <c r="U120" s="35"/>
      <c r="V120" s="35"/>
      <c r="W120" s="35"/>
      <c r="X120" s="35"/>
      <c r="Y120" s="35"/>
      <c r="Z120" s="35"/>
      <c r="AA120" s="35"/>
      <c r="AB120" s="35"/>
      <c r="AC120" s="35"/>
      <c r="AD120" s="35"/>
      <c r="AE120" s="35"/>
    </row>
    <row r="121" s="2" customFormat="1" ht="6.96" customHeight="1">
      <c r="A121" s="35"/>
      <c r="B121" s="36"/>
      <c r="C121" s="37"/>
      <c r="D121" s="37"/>
      <c r="E121" s="37"/>
      <c r="F121" s="37"/>
      <c r="G121" s="37"/>
      <c r="H121" s="37"/>
      <c r="I121" s="37"/>
      <c r="J121" s="37"/>
      <c r="K121" s="37"/>
      <c r="L121" s="60"/>
      <c r="S121" s="35"/>
      <c r="T121" s="35"/>
      <c r="U121" s="35"/>
      <c r="V121" s="35"/>
      <c r="W121" s="35"/>
      <c r="X121" s="35"/>
      <c r="Y121" s="35"/>
      <c r="Z121" s="35"/>
      <c r="AA121" s="35"/>
      <c r="AB121" s="35"/>
      <c r="AC121" s="35"/>
      <c r="AD121" s="35"/>
      <c r="AE121" s="35"/>
    </row>
    <row r="122" s="2" customFormat="1" ht="12" customHeight="1">
      <c r="A122" s="35"/>
      <c r="B122" s="36"/>
      <c r="C122" s="29" t="s">
        <v>20</v>
      </c>
      <c r="D122" s="37"/>
      <c r="E122" s="37"/>
      <c r="F122" s="24" t="str">
        <f>F16</f>
        <v xml:space="preserve"> </v>
      </c>
      <c r="G122" s="37"/>
      <c r="H122" s="37"/>
      <c r="I122" s="29" t="s">
        <v>22</v>
      </c>
      <c r="J122" s="76" t="str">
        <f>IF(J16="","",J16)</f>
        <v>26. 9. 2022</v>
      </c>
      <c r="K122" s="37"/>
      <c r="L122" s="60"/>
      <c r="S122" s="35"/>
      <c r="T122" s="35"/>
      <c r="U122" s="35"/>
      <c r="V122" s="35"/>
      <c r="W122" s="35"/>
      <c r="X122" s="35"/>
      <c r="Y122" s="35"/>
      <c r="Z122" s="35"/>
      <c r="AA122" s="35"/>
      <c r="AB122" s="35"/>
      <c r="AC122" s="35"/>
      <c r="AD122" s="35"/>
      <c r="AE122" s="35"/>
    </row>
    <row r="123" s="2" customFormat="1" ht="6.96" customHeight="1">
      <c r="A123" s="35"/>
      <c r="B123" s="36"/>
      <c r="C123" s="37"/>
      <c r="D123" s="37"/>
      <c r="E123" s="37"/>
      <c r="F123" s="37"/>
      <c r="G123" s="37"/>
      <c r="H123" s="37"/>
      <c r="I123" s="37"/>
      <c r="J123" s="37"/>
      <c r="K123" s="37"/>
      <c r="L123" s="60"/>
      <c r="S123" s="35"/>
      <c r="T123" s="35"/>
      <c r="U123" s="35"/>
      <c r="V123" s="35"/>
      <c r="W123" s="35"/>
      <c r="X123" s="35"/>
      <c r="Y123" s="35"/>
      <c r="Z123" s="35"/>
      <c r="AA123" s="35"/>
      <c r="AB123" s="35"/>
      <c r="AC123" s="35"/>
      <c r="AD123" s="35"/>
      <c r="AE123" s="35"/>
    </row>
    <row r="124" s="2" customFormat="1" ht="15.15" customHeight="1">
      <c r="A124" s="35"/>
      <c r="B124" s="36"/>
      <c r="C124" s="29" t="s">
        <v>24</v>
      </c>
      <c r="D124" s="37"/>
      <c r="E124" s="37"/>
      <c r="F124" s="24" t="str">
        <f>E19</f>
        <v>Správa železnic, státní organizace</v>
      </c>
      <c r="G124" s="37"/>
      <c r="H124" s="37"/>
      <c r="I124" s="29" t="s">
        <v>32</v>
      </c>
      <c r="J124" s="33" t="str">
        <f>E25</f>
        <v>Progi spol. s r.o.</v>
      </c>
      <c r="K124" s="37"/>
      <c r="L124" s="60"/>
      <c r="S124" s="35"/>
      <c r="T124" s="35"/>
      <c r="U124" s="35"/>
      <c r="V124" s="35"/>
      <c r="W124" s="35"/>
      <c r="X124" s="35"/>
      <c r="Y124" s="35"/>
      <c r="Z124" s="35"/>
      <c r="AA124" s="35"/>
      <c r="AB124" s="35"/>
      <c r="AC124" s="35"/>
      <c r="AD124" s="35"/>
      <c r="AE124" s="35"/>
    </row>
    <row r="125" s="2" customFormat="1" ht="15.15" customHeight="1">
      <c r="A125" s="35"/>
      <c r="B125" s="36"/>
      <c r="C125" s="29" t="s">
        <v>30</v>
      </c>
      <c r="D125" s="37"/>
      <c r="E125" s="37"/>
      <c r="F125" s="24" t="str">
        <f>IF(E22="","",E22)</f>
        <v>Vyplň údaj</v>
      </c>
      <c r="G125" s="37"/>
      <c r="H125" s="37"/>
      <c r="I125" s="29" t="s">
        <v>36</v>
      </c>
      <c r="J125" s="33" t="str">
        <f>E28</f>
        <v>Pavlína Liprtová</v>
      </c>
      <c r="K125" s="37"/>
      <c r="L125" s="60"/>
      <c r="S125" s="35"/>
      <c r="T125" s="35"/>
      <c r="U125" s="35"/>
      <c r="V125" s="35"/>
      <c r="W125" s="35"/>
      <c r="X125" s="35"/>
      <c r="Y125" s="35"/>
      <c r="Z125" s="35"/>
      <c r="AA125" s="35"/>
      <c r="AB125" s="35"/>
      <c r="AC125" s="35"/>
      <c r="AD125" s="35"/>
      <c r="AE125" s="35"/>
    </row>
    <row r="126" s="2" customFormat="1" ht="10.32" customHeight="1">
      <c r="A126" s="35"/>
      <c r="B126" s="36"/>
      <c r="C126" s="37"/>
      <c r="D126" s="37"/>
      <c r="E126" s="37"/>
      <c r="F126" s="37"/>
      <c r="G126" s="37"/>
      <c r="H126" s="37"/>
      <c r="I126" s="37"/>
      <c r="J126" s="37"/>
      <c r="K126" s="37"/>
      <c r="L126" s="60"/>
      <c r="S126" s="35"/>
      <c r="T126" s="35"/>
      <c r="U126" s="35"/>
      <c r="V126" s="35"/>
      <c r="W126" s="35"/>
      <c r="X126" s="35"/>
      <c r="Y126" s="35"/>
      <c r="Z126" s="35"/>
      <c r="AA126" s="35"/>
      <c r="AB126" s="35"/>
      <c r="AC126" s="35"/>
      <c r="AD126" s="35"/>
      <c r="AE126" s="35"/>
    </row>
    <row r="127" s="11" customFormat="1" ht="29.28" customHeight="1">
      <c r="A127" s="198"/>
      <c r="B127" s="199"/>
      <c r="C127" s="200" t="s">
        <v>201</v>
      </c>
      <c r="D127" s="201" t="s">
        <v>64</v>
      </c>
      <c r="E127" s="201" t="s">
        <v>60</v>
      </c>
      <c r="F127" s="201" t="s">
        <v>61</v>
      </c>
      <c r="G127" s="201" t="s">
        <v>202</v>
      </c>
      <c r="H127" s="201" t="s">
        <v>203</v>
      </c>
      <c r="I127" s="201" t="s">
        <v>204</v>
      </c>
      <c r="J127" s="202" t="s">
        <v>194</v>
      </c>
      <c r="K127" s="203" t="s">
        <v>205</v>
      </c>
      <c r="L127" s="204"/>
      <c r="M127" s="97" t="s">
        <v>1</v>
      </c>
      <c r="N127" s="98" t="s">
        <v>43</v>
      </c>
      <c r="O127" s="98" t="s">
        <v>206</v>
      </c>
      <c r="P127" s="98" t="s">
        <v>207</v>
      </c>
      <c r="Q127" s="98" t="s">
        <v>208</v>
      </c>
      <c r="R127" s="98" t="s">
        <v>209</v>
      </c>
      <c r="S127" s="98" t="s">
        <v>210</v>
      </c>
      <c r="T127" s="99" t="s">
        <v>211</v>
      </c>
      <c r="U127" s="198"/>
      <c r="V127" s="198"/>
      <c r="W127" s="198"/>
      <c r="X127" s="198"/>
      <c r="Y127" s="198"/>
      <c r="Z127" s="198"/>
      <c r="AA127" s="198"/>
      <c r="AB127" s="198"/>
      <c r="AC127" s="198"/>
      <c r="AD127" s="198"/>
      <c r="AE127" s="198"/>
    </row>
    <row r="128" s="2" customFormat="1" ht="22.8" customHeight="1">
      <c r="A128" s="35"/>
      <c r="B128" s="36"/>
      <c r="C128" s="104" t="s">
        <v>212</v>
      </c>
      <c r="D128" s="37"/>
      <c r="E128" s="37"/>
      <c r="F128" s="37"/>
      <c r="G128" s="37"/>
      <c r="H128" s="37"/>
      <c r="I128" s="37"/>
      <c r="J128" s="205">
        <f>BK128</f>
        <v>0</v>
      </c>
      <c r="K128" s="37"/>
      <c r="L128" s="41"/>
      <c r="M128" s="100"/>
      <c r="N128" s="206"/>
      <c r="O128" s="101"/>
      <c r="P128" s="207">
        <f>P129</f>
        <v>0</v>
      </c>
      <c r="Q128" s="101"/>
      <c r="R128" s="207">
        <f>R129</f>
        <v>0</v>
      </c>
      <c r="S128" s="101"/>
      <c r="T128" s="208">
        <f>T129</f>
        <v>0</v>
      </c>
      <c r="U128" s="35"/>
      <c r="V128" s="35"/>
      <c r="W128" s="35"/>
      <c r="X128" s="35"/>
      <c r="Y128" s="35"/>
      <c r="Z128" s="35"/>
      <c r="AA128" s="35"/>
      <c r="AB128" s="35"/>
      <c r="AC128" s="35"/>
      <c r="AD128" s="35"/>
      <c r="AE128" s="35"/>
      <c r="AT128" s="14" t="s">
        <v>78</v>
      </c>
      <c r="AU128" s="14" t="s">
        <v>196</v>
      </c>
      <c r="BK128" s="209">
        <f>BK129</f>
        <v>0</v>
      </c>
    </row>
    <row r="129" s="12" customFormat="1" ht="25.92" customHeight="1">
      <c r="A129" s="12"/>
      <c r="B129" s="210"/>
      <c r="C129" s="211"/>
      <c r="D129" s="212" t="s">
        <v>78</v>
      </c>
      <c r="E129" s="213" t="s">
        <v>148</v>
      </c>
      <c r="F129" s="213" t="s">
        <v>999</v>
      </c>
      <c r="G129" s="211"/>
      <c r="H129" s="211"/>
      <c r="I129" s="214"/>
      <c r="J129" s="215">
        <f>BK129</f>
        <v>0</v>
      </c>
      <c r="K129" s="211"/>
      <c r="L129" s="216"/>
      <c r="M129" s="217"/>
      <c r="N129" s="218"/>
      <c r="O129" s="218"/>
      <c r="P129" s="219">
        <f>P130+P132+P134</f>
        <v>0</v>
      </c>
      <c r="Q129" s="218"/>
      <c r="R129" s="219">
        <f>R130+R132+R134</f>
        <v>0</v>
      </c>
      <c r="S129" s="218"/>
      <c r="T129" s="220">
        <f>T130+T132+T134</f>
        <v>0</v>
      </c>
      <c r="U129" s="12"/>
      <c r="V129" s="12"/>
      <c r="W129" s="12"/>
      <c r="X129" s="12"/>
      <c r="Y129" s="12"/>
      <c r="Z129" s="12"/>
      <c r="AA129" s="12"/>
      <c r="AB129" s="12"/>
      <c r="AC129" s="12"/>
      <c r="AD129" s="12"/>
      <c r="AE129" s="12"/>
      <c r="AR129" s="221" t="s">
        <v>216</v>
      </c>
      <c r="AT129" s="222" t="s">
        <v>78</v>
      </c>
      <c r="AU129" s="222" t="s">
        <v>79</v>
      </c>
      <c r="AY129" s="221" t="s">
        <v>215</v>
      </c>
      <c r="BK129" s="223">
        <f>BK130+BK132+BK134</f>
        <v>0</v>
      </c>
    </row>
    <row r="130" s="12" customFormat="1" ht="22.8" customHeight="1">
      <c r="A130" s="12"/>
      <c r="B130" s="210"/>
      <c r="C130" s="211"/>
      <c r="D130" s="212" t="s">
        <v>78</v>
      </c>
      <c r="E130" s="224" t="s">
        <v>1216</v>
      </c>
      <c r="F130" s="224" t="s">
        <v>1217</v>
      </c>
      <c r="G130" s="211"/>
      <c r="H130" s="211"/>
      <c r="I130" s="214"/>
      <c r="J130" s="225">
        <f>BK130</f>
        <v>0</v>
      </c>
      <c r="K130" s="211"/>
      <c r="L130" s="216"/>
      <c r="M130" s="217"/>
      <c r="N130" s="218"/>
      <c r="O130" s="218"/>
      <c r="P130" s="219">
        <f>P131</f>
        <v>0</v>
      </c>
      <c r="Q130" s="218"/>
      <c r="R130" s="219">
        <f>R131</f>
        <v>0</v>
      </c>
      <c r="S130" s="218"/>
      <c r="T130" s="220">
        <f>T131</f>
        <v>0</v>
      </c>
      <c r="U130" s="12"/>
      <c r="V130" s="12"/>
      <c r="W130" s="12"/>
      <c r="X130" s="12"/>
      <c r="Y130" s="12"/>
      <c r="Z130" s="12"/>
      <c r="AA130" s="12"/>
      <c r="AB130" s="12"/>
      <c r="AC130" s="12"/>
      <c r="AD130" s="12"/>
      <c r="AE130" s="12"/>
      <c r="AR130" s="221" t="s">
        <v>216</v>
      </c>
      <c r="AT130" s="222" t="s">
        <v>78</v>
      </c>
      <c r="AU130" s="222" t="s">
        <v>86</v>
      </c>
      <c r="AY130" s="221" t="s">
        <v>215</v>
      </c>
      <c r="BK130" s="223">
        <f>BK131</f>
        <v>0</v>
      </c>
    </row>
    <row r="131" s="2" customFormat="1" ht="16.5" customHeight="1">
      <c r="A131" s="35"/>
      <c r="B131" s="36"/>
      <c r="C131" s="241" t="s">
        <v>86</v>
      </c>
      <c r="D131" s="241" t="s">
        <v>256</v>
      </c>
      <c r="E131" s="242" t="s">
        <v>1218</v>
      </c>
      <c r="F131" s="243" t="s">
        <v>1219</v>
      </c>
      <c r="G131" s="244" t="s">
        <v>1220</v>
      </c>
      <c r="H131" s="245">
        <v>28335</v>
      </c>
      <c r="I131" s="246"/>
      <c r="J131" s="247">
        <f>ROUND(I131*H131,2)</f>
        <v>0</v>
      </c>
      <c r="K131" s="248"/>
      <c r="L131" s="41"/>
      <c r="M131" s="249" t="s">
        <v>1</v>
      </c>
      <c r="N131" s="250" t="s">
        <v>44</v>
      </c>
      <c r="O131" s="88"/>
      <c r="P131" s="237">
        <f>O131*H131</f>
        <v>0</v>
      </c>
      <c r="Q131" s="237">
        <v>0</v>
      </c>
      <c r="R131" s="237">
        <f>Q131*H131</f>
        <v>0</v>
      </c>
      <c r="S131" s="237">
        <v>0</v>
      </c>
      <c r="T131" s="238">
        <f>S131*H131</f>
        <v>0</v>
      </c>
      <c r="U131" s="35"/>
      <c r="V131" s="35"/>
      <c r="W131" s="35"/>
      <c r="X131" s="35"/>
      <c r="Y131" s="35"/>
      <c r="Z131" s="35"/>
      <c r="AA131" s="35"/>
      <c r="AB131" s="35"/>
      <c r="AC131" s="35"/>
      <c r="AD131" s="35"/>
      <c r="AE131" s="35"/>
      <c r="AR131" s="239" t="s">
        <v>101</v>
      </c>
      <c r="AT131" s="239" t="s">
        <v>256</v>
      </c>
      <c r="AU131" s="239" t="s">
        <v>88</v>
      </c>
      <c r="AY131" s="14" t="s">
        <v>215</v>
      </c>
      <c r="BE131" s="240">
        <f>IF(N131="základní",J131,0)</f>
        <v>0</v>
      </c>
      <c r="BF131" s="240">
        <f>IF(N131="snížená",J131,0)</f>
        <v>0</v>
      </c>
      <c r="BG131" s="240">
        <f>IF(N131="zákl. přenesená",J131,0)</f>
        <v>0</v>
      </c>
      <c r="BH131" s="240">
        <f>IF(N131="sníž. přenesená",J131,0)</f>
        <v>0</v>
      </c>
      <c r="BI131" s="240">
        <f>IF(N131="nulová",J131,0)</f>
        <v>0</v>
      </c>
      <c r="BJ131" s="14" t="s">
        <v>86</v>
      </c>
      <c r="BK131" s="240">
        <f>ROUND(I131*H131,2)</f>
        <v>0</v>
      </c>
      <c r="BL131" s="14" t="s">
        <v>101</v>
      </c>
      <c r="BM131" s="239" t="s">
        <v>1659</v>
      </c>
    </row>
    <row r="132" s="12" customFormat="1" ht="22.8" customHeight="1">
      <c r="A132" s="12"/>
      <c r="B132" s="210"/>
      <c r="C132" s="211"/>
      <c r="D132" s="212" t="s">
        <v>78</v>
      </c>
      <c r="E132" s="224" t="s">
        <v>1222</v>
      </c>
      <c r="F132" s="224" t="s">
        <v>1223</v>
      </c>
      <c r="G132" s="211"/>
      <c r="H132" s="211"/>
      <c r="I132" s="214"/>
      <c r="J132" s="225">
        <f>BK132</f>
        <v>0</v>
      </c>
      <c r="K132" s="211"/>
      <c r="L132" s="216"/>
      <c r="M132" s="217"/>
      <c r="N132" s="218"/>
      <c r="O132" s="218"/>
      <c r="P132" s="219">
        <f>P133</f>
        <v>0</v>
      </c>
      <c r="Q132" s="218"/>
      <c r="R132" s="219">
        <f>R133</f>
        <v>0</v>
      </c>
      <c r="S132" s="218"/>
      <c r="T132" s="220">
        <f>T133</f>
        <v>0</v>
      </c>
      <c r="U132" s="12"/>
      <c r="V132" s="12"/>
      <c r="W132" s="12"/>
      <c r="X132" s="12"/>
      <c r="Y132" s="12"/>
      <c r="Z132" s="12"/>
      <c r="AA132" s="12"/>
      <c r="AB132" s="12"/>
      <c r="AC132" s="12"/>
      <c r="AD132" s="12"/>
      <c r="AE132" s="12"/>
      <c r="AR132" s="221" t="s">
        <v>216</v>
      </c>
      <c r="AT132" s="222" t="s">
        <v>78</v>
      </c>
      <c r="AU132" s="222" t="s">
        <v>86</v>
      </c>
      <c r="AY132" s="221" t="s">
        <v>215</v>
      </c>
      <c r="BK132" s="223">
        <f>BK133</f>
        <v>0</v>
      </c>
    </row>
    <row r="133" s="2" customFormat="1" ht="16.5" customHeight="1">
      <c r="A133" s="35"/>
      <c r="B133" s="36"/>
      <c r="C133" s="241" t="s">
        <v>88</v>
      </c>
      <c r="D133" s="241" t="s">
        <v>256</v>
      </c>
      <c r="E133" s="242" t="s">
        <v>1224</v>
      </c>
      <c r="F133" s="243" t="s">
        <v>1223</v>
      </c>
      <c r="G133" s="244" t="s">
        <v>1220</v>
      </c>
      <c r="H133" s="245">
        <v>28335</v>
      </c>
      <c r="I133" s="246"/>
      <c r="J133" s="247">
        <f>ROUND(I133*H133,2)</f>
        <v>0</v>
      </c>
      <c r="K133" s="248"/>
      <c r="L133" s="41"/>
      <c r="M133" s="249" t="s">
        <v>1</v>
      </c>
      <c r="N133" s="250" t="s">
        <v>44</v>
      </c>
      <c r="O133" s="88"/>
      <c r="P133" s="237">
        <f>O133*H133</f>
        <v>0</v>
      </c>
      <c r="Q133" s="237">
        <v>0</v>
      </c>
      <c r="R133" s="237">
        <f>Q133*H133</f>
        <v>0</v>
      </c>
      <c r="S133" s="237">
        <v>0</v>
      </c>
      <c r="T133" s="238">
        <f>S133*H133</f>
        <v>0</v>
      </c>
      <c r="U133" s="35"/>
      <c r="V133" s="35"/>
      <c r="W133" s="35"/>
      <c r="X133" s="35"/>
      <c r="Y133" s="35"/>
      <c r="Z133" s="35"/>
      <c r="AA133" s="35"/>
      <c r="AB133" s="35"/>
      <c r="AC133" s="35"/>
      <c r="AD133" s="35"/>
      <c r="AE133" s="35"/>
      <c r="AR133" s="239" t="s">
        <v>101</v>
      </c>
      <c r="AT133" s="239" t="s">
        <v>256</v>
      </c>
      <c r="AU133" s="239" t="s">
        <v>88</v>
      </c>
      <c r="AY133" s="14" t="s">
        <v>215</v>
      </c>
      <c r="BE133" s="240">
        <f>IF(N133="základní",J133,0)</f>
        <v>0</v>
      </c>
      <c r="BF133" s="240">
        <f>IF(N133="snížená",J133,0)</f>
        <v>0</v>
      </c>
      <c r="BG133" s="240">
        <f>IF(N133="zákl. přenesená",J133,0)</f>
        <v>0</v>
      </c>
      <c r="BH133" s="240">
        <f>IF(N133="sníž. přenesená",J133,0)</f>
        <v>0</v>
      </c>
      <c r="BI133" s="240">
        <f>IF(N133="nulová",J133,0)</f>
        <v>0</v>
      </c>
      <c r="BJ133" s="14" t="s">
        <v>86</v>
      </c>
      <c r="BK133" s="240">
        <f>ROUND(I133*H133,2)</f>
        <v>0</v>
      </c>
      <c r="BL133" s="14" t="s">
        <v>101</v>
      </c>
      <c r="BM133" s="239" t="s">
        <v>1660</v>
      </c>
    </row>
    <row r="134" s="12" customFormat="1" ht="22.8" customHeight="1">
      <c r="A134" s="12"/>
      <c r="B134" s="210"/>
      <c r="C134" s="211"/>
      <c r="D134" s="212" t="s">
        <v>78</v>
      </c>
      <c r="E134" s="224" t="s">
        <v>1463</v>
      </c>
      <c r="F134" s="224" t="s">
        <v>1464</v>
      </c>
      <c r="G134" s="211"/>
      <c r="H134" s="211"/>
      <c r="I134" s="214"/>
      <c r="J134" s="225">
        <f>BK134</f>
        <v>0</v>
      </c>
      <c r="K134" s="211"/>
      <c r="L134" s="216"/>
      <c r="M134" s="217"/>
      <c r="N134" s="218"/>
      <c r="O134" s="218"/>
      <c r="P134" s="219">
        <f>P135</f>
        <v>0</v>
      </c>
      <c r="Q134" s="218"/>
      <c r="R134" s="219">
        <f>R135</f>
        <v>0</v>
      </c>
      <c r="S134" s="218"/>
      <c r="T134" s="220">
        <f>T135</f>
        <v>0</v>
      </c>
      <c r="U134" s="12"/>
      <c r="V134" s="12"/>
      <c r="W134" s="12"/>
      <c r="X134" s="12"/>
      <c r="Y134" s="12"/>
      <c r="Z134" s="12"/>
      <c r="AA134" s="12"/>
      <c r="AB134" s="12"/>
      <c r="AC134" s="12"/>
      <c r="AD134" s="12"/>
      <c r="AE134" s="12"/>
      <c r="AR134" s="221" t="s">
        <v>216</v>
      </c>
      <c r="AT134" s="222" t="s">
        <v>78</v>
      </c>
      <c r="AU134" s="222" t="s">
        <v>86</v>
      </c>
      <c r="AY134" s="221" t="s">
        <v>215</v>
      </c>
      <c r="BK134" s="223">
        <f>BK135</f>
        <v>0</v>
      </c>
    </row>
    <row r="135" s="2" customFormat="1" ht="16.5" customHeight="1">
      <c r="A135" s="35"/>
      <c r="B135" s="36"/>
      <c r="C135" s="241" t="s">
        <v>96</v>
      </c>
      <c r="D135" s="241" t="s">
        <v>256</v>
      </c>
      <c r="E135" s="242" t="s">
        <v>1465</v>
      </c>
      <c r="F135" s="243" t="s">
        <v>1466</v>
      </c>
      <c r="G135" s="244" t="s">
        <v>1220</v>
      </c>
      <c r="H135" s="245">
        <v>3</v>
      </c>
      <c r="I135" s="246"/>
      <c r="J135" s="247">
        <f>ROUND(I135*H135,2)</f>
        <v>0</v>
      </c>
      <c r="K135" s="248"/>
      <c r="L135" s="41"/>
      <c r="M135" s="251" t="s">
        <v>1</v>
      </c>
      <c r="N135" s="252" t="s">
        <v>44</v>
      </c>
      <c r="O135" s="253"/>
      <c r="P135" s="254">
        <f>O135*H135</f>
        <v>0</v>
      </c>
      <c r="Q135" s="254">
        <v>0</v>
      </c>
      <c r="R135" s="254">
        <f>Q135*H135</f>
        <v>0</v>
      </c>
      <c r="S135" s="254">
        <v>0</v>
      </c>
      <c r="T135" s="255">
        <f>S135*H135</f>
        <v>0</v>
      </c>
      <c r="U135" s="35"/>
      <c r="V135" s="35"/>
      <c r="W135" s="35"/>
      <c r="X135" s="35"/>
      <c r="Y135" s="35"/>
      <c r="Z135" s="35"/>
      <c r="AA135" s="35"/>
      <c r="AB135" s="35"/>
      <c r="AC135" s="35"/>
      <c r="AD135" s="35"/>
      <c r="AE135" s="35"/>
      <c r="AR135" s="239" t="s">
        <v>101</v>
      </c>
      <c r="AT135" s="239" t="s">
        <v>256</v>
      </c>
      <c r="AU135" s="239" t="s">
        <v>88</v>
      </c>
      <c r="AY135" s="14" t="s">
        <v>215</v>
      </c>
      <c r="BE135" s="240">
        <f>IF(N135="základní",J135,0)</f>
        <v>0</v>
      </c>
      <c r="BF135" s="240">
        <f>IF(N135="snížená",J135,0)</f>
        <v>0</v>
      </c>
      <c r="BG135" s="240">
        <f>IF(N135="zákl. přenesená",J135,0)</f>
        <v>0</v>
      </c>
      <c r="BH135" s="240">
        <f>IF(N135="sníž. přenesená",J135,0)</f>
        <v>0</v>
      </c>
      <c r="BI135" s="240">
        <f>IF(N135="nulová",J135,0)</f>
        <v>0</v>
      </c>
      <c r="BJ135" s="14" t="s">
        <v>86</v>
      </c>
      <c r="BK135" s="240">
        <f>ROUND(I135*H135,2)</f>
        <v>0</v>
      </c>
      <c r="BL135" s="14" t="s">
        <v>101</v>
      </c>
      <c r="BM135" s="239" t="s">
        <v>1661</v>
      </c>
    </row>
    <row r="136" s="2" customFormat="1" ht="6.96" customHeight="1">
      <c r="A136" s="35"/>
      <c r="B136" s="63"/>
      <c r="C136" s="64"/>
      <c r="D136" s="64"/>
      <c r="E136" s="64"/>
      <c r="F136" s="64"/>
      <c r="G136" s="64"/>
      <c r="H136" s="64"/>
      <c r="I136" s="64"/>
      <c r="J136" s="64"/>
      <c r="K136" s="64"/>
      <c r="L136" s="41"/>
      <c r="M136" s="35"/>
      <c r="O136" s="35"/>
      <c r="P136" s="35"/>
      <c r="Q136" s="35"/>
      <c r="R136" s="35"/>
      <c r="S136" s="35"/>
      <c r="T136" s="35"/>
      <c r="U136" s="35"/>
      <c r="V136" s="35"/>
      <c r="W136" s="35"/>
      <c r="X136" s="35"/>
      <c r="Y136" s="35"/>
      <c r="Z136" s="35"/>
      <c r="AA136" s="35"/>
      <c r="AB136" s="35"/>
      <c r="AC136" s="35"/>
      <c r="AD136" s="35"/>
      <c r="AE136" s="35"/>
    </row>
  </sheetData>
  <sheetProtection sheet="1" autoFilter="0" formatColumns="0" formatRows="0" objects="1" scenarios="1" spinCount="100000" saltValue="d8BfTq4sPXEQzZNGSTbFZh26CRfWT42o0ZCOvfm1gcUVCVX1GNWES6O61Q13krufMBatQHXdtbN9Yh0fZ8w/zA==" hashValue="H+7LKrrGs+WVZu/9o2LAqNZkjjal8zFA6zAkKuqUWNCfpSDJnI+HJujAWZvUd/xAAYTRwwIAxA8KDnSYE7IDIw==" algorithmName="SHA-512" password="CC35"/>
  <autoFilter ref="C127:K135"/>
  <mergeCells count="15">
    <mergeCell ref="E7:H7"/>
    <mergeCell ref="E11:H11"/>
    <mergeCell ref="E9:H9"/>
    <mergeCell ref="E13:H13"/>
    <mergeCell ref="E22:H22"/>
    <mergeCell ref="E31:H31"/>
    <mergeCell ref="E85:H85"/>
    <mergeCell ref="E89:H89"/>
    <mergeCell ref="E87:H87"/>
    <mergeCell ref="E91:H91"/>
    <mergeCell ref="E114:H114"/>
    <mergeCell ref="E118:H118"/>
    <mergeCell ref="E116:H116"/>
    <mergeCell ref="E120:H12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97</v>
      </c>
    </row>
    <row r="3" s="1" customFormat="1" ht="6.96" customHeight="1">
      <c r="B3" s="144"/>
      <c r="C3" s="145"/>
      <c r="D3" s="145"/>
      <c r="E3" s="145"/>
      <c r="F3" s="145"/>
      <c r="G3" s="145"/>
      <c r="H3" s="145"/>
      <c r="I3" s="145"/>
      <c r="J3" s="145"/>
      <c r="K3" s="145"/>
      <c r="L3" s="17"/>
      <c r="AT3" s="14" t="s">
        <v>88</v>
      </c>
    </row>
    <row r="4" s="1" customFormat="1" ht="24.96" customHeight="1">
      <c r="B4" s="17"/>
      <c r="D4" s="146" t="s">
        <v>185</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úseku Nejdek - Nové Hamry</v>
      </c>
      <c r="F7" s="148"/>
      <c r="G7" s="148"/>
      <c r="H7" s="148"/>
      <c r="L7" s="17"/>
    </row>
    <row r="8">
      <c r="B8" s="17"/>
      <c r="D8" s="148" t="s">
        <v>186</v>
      </c>
      <c r="L8" s="17"/>
    </row>
    <row r="9" s="1" customFormat="1" ht="16.5" customHeight="1">
      <c r="B9" s="17"/>
      <c r="E9" s="149" t="s">
        <v>187</v>
      </c>
      <c r="F9" s="1"/>
      <c r="G9" s="1"/>
      <c r="H9" s="1"/>
      <c r="L9" s="17"/>
    </row>
    <row r="10" s="1" customFormat="1" ht="12" customHeight="1">
      <c r="B10" s="17"/>
      <c r="D10" s="148" t="s">
        <v>188</v>
      </c>
      <c r="L10" s="17"/>
    </row>
    <row r="11" s="2" customFormat="1" ht="16.5" customHeight="1">
      <c r="A11" s="35"/>
      <c r="B11" s="41"/>
      <c r="C11" s="35"/>
      <c r="D11" s="35"/>
      <c r="E11" s="150" t="s">
        <v>189</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190</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191</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26. 9. 2022</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26</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27</v>
      </c>
      <c r="F19" s="35"/>
      <c r="G19" s="35"/>
      <c r="H19" s="35"/>
      <c r="I19" s="148" t="s">
        <v>28</v>
      </c>
      <c r="J19" s="138" t="s">
        <v>1</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30</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28</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32</v>
      </c>
      <c r="E24" s="35"/>
      <c r="F24" s="35"/>
      <c r="G24" s="35"/>
      <c r="H24" s="35"/>
      <c r="I24" s="148" t="s">
        <v>25</v>
      </c>
      <c r="J24" s="138" t="s">
        <v>33</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34</v>
      </c>
      <c r="F25" s="35"/>
      <c r="G25" s="35"/>
      <c r="H25" s="35"/>
      <c r="I25" s="148" t="s">
        <v>28</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36</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37</v>
      </c>
      <c r="F28" s="35"/>
      <c r="G28" s="35"/>
      <c r="H28" s="35"/>
      <c r="I28" s="148" t="s">
        <v>28</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38</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39</v>
      </c>
      <c r="E34" s="35"/>
      <c r="F34" s="35"/>
      <c r="G34" s="35"/>
      <c r="H34" s="35"/>
      <c r="I34" s="35"/>
      <c r="J34" s="159">
        <f>ROUND(J127,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41</v>
      </c>
      <c r="G36" s="35"/>
      <c r="H36" s="35"/>
      <c r="I36" s="160" t="s">
        <v>40</v>
      </c>
      <c r="J36" s="160" t="s">
        <v>42</v>
      </c>
      <c r="K36" s="35"/>
      <c r="L36" s="60"/>
      <c r="S36" s="35"/>
      <c r="T36" s="35"/>
      <c r="U36" s="35"/>
      <c r="V36" s="35"/>
      <c r="W36" s="35"/>
      <c r="X36" s="35"/>
      <c r="Y36" s="35"/>
      <c r="Z36" s="35"/>
      <c r="AA36" s="35"/>
      <c r="AB36" s="35"/>
      <c r="AC36" s="35"/>
      <c r="AD36" s="35"/>
      <c r="AE36" s="35"/>
    </row>
    <row r="37" s="2" customFormat="1" ht="14.4" customHeight="1">
      <c r="A37" s="35"/>
      <c r="B37" s="41"/>
      <c r="C37" s="35"/>
      <c r="D37" s="150" t="s">
        <v>43</v>
      </c>
      <c r="E37" s="148" t="s">
        <v>44</v>
      </c>
      <c r="F37" s="161">
        <f>ROUND((SUM(BE127:BE194)),  2)</f>
        <v>0</v>
      </c>
      <c r="G37" s="35"/>
      <c r="H37" s="35"/>
      <c r="I37" s="162">
        <v>0.20999999999999999</v>
      </c>
      <c r="J37" s="161">
        <f>ROUND(((SUM(BE127:BE194))*I37),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45</v>
      </c>
      <c r="F38" s="161">
        <f>ROUND((SUM(BF127:BF194)),  2)</f>
        <v>0</v>
      </c>
      <c r="G38" s="35"/>
      <c r="H38" s="35"/>
      <c r="I38" s="162">
        <v>0.14999999999999999</v>
      </c>
      <c r="J38" s="161">
        <f>ROUND(((SUM(BF127:BF194))*I38),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46</v>
      </c>
      <c r="F39" s="161">
        <f>ROUND((SUM(BG127:BG194)),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47</v>
      </c>
      <c r="F40" s="161">
        <f>ROUND((SUM(BH127:BH194)),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48</v>
      </c>
      <c r="F41" s="161">
        <f>ROUND((SUM(BI127:BI194)),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49</v>
      </c>
      <c r="E43" s="165"/>
      <c r="F43" s="165"/>
      <c r="G43" s="166" t="s">
        <v>50</v>
      </c>
      <c r="H43" s="167" t="s">
        <v>51</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52</v>
      </c>
      <c r="E50" s="171"/>
      <c r="F50" s="171"/>
      <c r="G50" s="170" t="s">
        <v>53</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54</v>
      </c>
      <c r="E61" s="173"/>
      <c r="F61" s="174" t="s">
        <v>55</v>
      </c>
      <c r="G61" s="172" t="s">
        <v>54</v>
      </c>
      <c r="H61" s="173"/>
      <c r="I61" s="173"/>
      <c r="J61" s="175" t="s">
        <v>55</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56</v>
      </c>
      <c r="E65" s="176"/>
      <c r="F65" s="176"/>
      <c r="G65" s="170" t="s">
        <v>57</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54</v>
      </c>
      <c r="E76" s="173"/>
      <c r="F76" s="174" t="s">
        <v>55</v>
      </c>
      <c r="G76" s="172" t="s">
        <v>54</v>
      </c>
      <c r="H76" s="173"/>
      <c r="I76" s="173"/>
      <c r="J76" s="175" t="s">
        <v>55</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192</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úseku Nejdek - Nové Hamry</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186</v>
      </c>
      <c r="D86" s="19"/>
      <c r="E86" s="19"/>
      <c r="F86" s="19"/>
      <c r="G86" s="19"/>
      <c r="H86" s="19"/>
      <c r="I86" s="19"/>
      <c r="J86" s="19"/>
      <c r="K86" s="19"/>
      <c r="L86" s="17"/>
    </row>
    <row r="87" s="1" customFormat="1" ht="16.5" customHeight="1">
      <c r="B87" s="18"/>
      <c r="C87" s="19"/>
      <c r="D87" s="19"/>
      <c r="E87" s="181" t="s">
        <v>187</v>
      </c>
      <c r="F87" s="19"/>
      <c r="G87" s="19"/>
      <c r="H87" s="19"/>
      <c r="I87" s="19"/>
      <c r="J87" s="19"/>
      <c r="K87" s="19"/>
      <c r="L87" s="17"/>
    </row>
    <row r="88" s="1" customFormat="1" ht="12" customHeight="1">
      <c r="B88" s="18"/>
      <c r="C88" s="29" t="s">
        <v>188</v>
      </c>
      <c r="D88" s="19"/>
      <c r="E88" s="19"/>
      <c r="F88" s="19"/>
      <c r="G88" s="19"/>
      <c r="H88" s="19"/>
      <c r="I88" s="19"/>
      <c r="J88" s="19"/>
      <c r="K88" s="19"/>
      <c r="L88" s="17"/>
    </row>
    <row r="89" s="2" customFormat="1" ht="16.5" customHeight="1">
      <c r="A89" s="35"/>
      <c r="B89" s="36"/>
      <c r="C89" s="37"/>
      <c r="D89" s="37"/>
      <c r="E89" s="182" t="s">
        <v>189</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190</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SO 10-10-01 - Nejdek (mimo) - METALIS, železniční svršek</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26. 9. 2022</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Správa železnic, státní organizace</v>
      </c>
      <c r="G95" s="37"/>
      <c r="H95" s="37"/>
      <c r="I95" s="29" t="s">
        <v>32</v>
      </c>
      <c r="J95" s="33" t="str">
        <f>E25</f>
        <v>Progi spol. s r.o.</v>
      </c>
      <c r="K95" s="37"/>
      <c r="L95" s="60"/>
      <c r="S95" s="35"/>
      <c r="T95" s="35"/>
      <c r="U95" s="35"/>
      <c r="V95" s="35"/>
      <c r="W95" s="35"/>
      <c r="X95" s="35"/>
      <c r="Y95" s="35"/>
      <c r="Z95" s="35"/>
      <c r="AA95" s="35"/>
      <c r="AB95" s="35"/>
      <c r="AC95" s="35"/>
      <c r="AD95" s="35"/>
      <c r="AE95" s="35"/>
    </row>
    <row r="96" s="2" customFormat="1" ht="15.15" customHeight="1">
      <c r="A96" s="35"/>
      <c r="B96" s="36"/>
      <c r="C96" s="29" t="s">
        <v>30</v>
      </c>
      <c r="D96" s="37"/>
      <c r="E96" s="37"/>
      <c r="F96" s="24" t="str">
        <f>IF(E22="","",E22)</f>
        <v>Vyplň údaj</v>
      </c>
      <c r="G96" s="37"/>
      <c r="H96" s="37"/>
      <c r="I96" s="29" t="s">
        <v>36</v>
      </c>
      <c r="J96" s="33" t="str">
        <f>E28</f>
        <v>Pavlína Liprtová</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193</v>
      </c>
      <c r="D98" s="184"/>
      <c r="E98" s="184"/>
      <c r="F98" s="184"/>
      <c r="G98" s="184"/>
      <c r="H98" s="184"/>
      <c r="I98" s="184"/>
      <c r="J98" s="185" t="s">
        <v>194</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195</v>
      </c>
      <c r="D100" s="37"/>
      <c r="E100" s="37"/>
      <c r="F100" s="37"/>
      <c r="G100" s="37"/>
      <c r="H100" s="37"/>
      <c r="I100" s="37"/>
      <c r="J100" s="107">
        <f>J127</f>
        <v>0</v>
      </c>
      <c r="K100" s="37"/>
      <c r="L100" s="60"/>
      <c r="S100" s="35"/>
      <c r="T100" s="35"/>
      <c r="U100" s="35"/>
      <c r="V100" s="35"/>
      <c r="W100" s="35"/>
      <c r="X100" s="35"/>
      <c r="Y100" s="35"/>
      <c r="Z100" s="35"/>
      <c r="AA100" s="35"/>
      <c r="AB100" s="35"/>
      <c r="AC100" s="35"/>
      <c r="AD100" s="35"/>
      <c r="AE100" s="35"/>
      <c r="AU100" s="14" t="s">
        <v>196</v>
      </c>
    </row>
    <row r="101" s="9" customFormat="1" ht="24.96" customHeight="1">
      <c r="A101" s="9"/>
      <c r="B101" s="187"/>
      <c r="C101" s="188"/>
      <c r="D101" s="189" t="s">
        <v>197</v>
      </c>
      <c r="E101" s="190"/>
      <c r="F101" s="190"/>
      <c r="G101" s="190"/>
      <c r="H101" s="190"/>
      <c r="I101" s="190"/>
      <c r="J101" s="191">
        <f>J128</f>
        <v>0</v>
      </c>
      <c r="K101" s="188"/>
      <c r="L101" s="192"/>
      <c r="S101" s="9"/>
      <c r="T101" s="9"/>
      <c r="U101" s="9"/>
      <c r="V101" s="9"/>
      <c r="W101" s="9"/>
      <c r="X101" s="9"/>
      <c r="Y101" s="9"/>
      <c r="Z101" s="9"/>
      <c r="AA101" s="9"/>
      <c r="AB101" s="9"/>
      <c r="AC101" s="9"/>
      <c r="AD101" s="9"/>
      <c r="AE101" s="9"/>
    </row>
    <row r="102" s="10" customFormat="1" ht="19.92" customHeight="1">
      <c r="A102" s="10"/>
      <c r="B102" s="193"/>
      <c r="C102" s="129"/>
      <c r="D102" s="194" t="s">
        <v>198</v>
      </c>
      <c r="E102" s="195"/>
      <c r="F102" s="195"/>
      <c r="G102" s="195"/>
      <c r="H102" s="195"/>
      <c r="I102" s="195"/>
      <c r="J102" s="196">
        <f>J129</f>
        <v>0</v>
      </c>
      <c r="K102" s="129"/>
      <c r="L102" s="197"/>
      <c r="S102" s="10"/>
      <c r="T102" s="10"/>
      <c r="U102" s="10"/>
      <c r="V102" s="10"/>
      <c r="W102" s="10"/>
      <c r="X102" s="10"/>
      <c r="Y102" s="10"/>
      <c r="Z102" s="10"/>
      <c r="AA102" s="10"/>
      <c r="AB102" s="10"/>
      <c r="AC102" s="10"/>
      <c r="AD102" s="10"/>
      <c r="AE102" s="10"/>
    </row>
    <row r="103" s="9" customFormat="1" ht="24.96" customHeight="1">
      <c r="A103" s="9"/>
      <c r="B103" s="187"/>
      <c r="C103" s="188"/>
      <c r="D103" s="189" t="s">
        <v>199</v>
      </c>
      <c r="E103" s="190"/>
      <c r="F103" s="190"/>
      <c r="G103" s="190"/>
      <c r="H103" s="190"/>
      <c r="I103" s="190"/>
      <c r="J103" s="191">
        <f>J184</f>
        <v>0</v>
      </c>
      <c r="K103" s="188"/>
      <c r="L103" s="192"/>
      <c r="S103" s="9"/>
      <c r="T103" s="9"/>
      <c r="U103" s="9"/>
      <c r="V103" s="9"/>
      <c r="W103" s="9"/>
      <c r="X103" s="9"/>
      <c r="Y103" s="9"/>
      <c r="Z103" s="9"/>
      <c r="AA103" s="9"/>
      <c r="AB103" s="9"/>
      <c r="AC103" s="9"/>
      <c r="AD103" s="9"/>
      <c r="AE103" s="9"/>
    </row>
    <row r="104" s="2" customFormat="1" ht="21.84" customHeight="1">
      <c r="A104" s="35"/>
      <c r="B104" s="36"/>
      <c r="C104" s="37"/>
      <c r="D104" s="37"/>
      <c r="E104" s="37"/>
      <c r="F104" s="37"/>
      <c r="G104" s="37"/>
      <c r="H104" s="37"/>
      <c r="I104" s="37"/>
      <c r="J104" s="37"/>
      <c r="K104" s="37"/>
      <c r="L104" s="60"/>
      <c r="S104" s="35"/>
      <c r="T104" s="35"/>
      <c r="U104" s="35"/>
      <c r="V104" s="35"/>
      <c r="W104" s="35"/>
      <c r="X104" s="35"/>
      <c r="Y104" s="35"/>
      <c r="Z104" s="35"/>
      <c r="AA104" s="35"/>
      <c r="AB104" s="35"/>
      <c r="AC104" s="35"/>
      <c r="AD104" s="35"/>
      <c r="AE104" s="35"/>
    </row>
    <row r="105" s="2" customFormat="1" ht="6.96" customHeight="1">
      <c r="A105" s="35"/>
      <c r="B105" s="63"/>
      <c r="C105" s="64"/>
      <c r="D105" s="64"/>
      <c r="E105" s="64"/>
      <c r="F105" s="64"/>
      <c r="G105" s="64"/>
      <c r="H105" s="64"/>
      <c r="I105" s="64"/>
      <c r="J105" s="64"/>
      <c r="K105" s="64"/>
      <c r="L105" s="60"/>
      <c r="S105" s="35"/>
      <c r="T105" s="35"/>
      <c r="U105" s="35"/>
      <c r="V105" s="35"/>
      <c r="W105" s="35"/>
      <c r="X105" s="35"/>
      <c r="Y105" s="35"/>
      <c r="Z105" s="35"/>
      <c r="AA105" s="35"/>
      <c r="AB105" s="35"/>
      <c r="AC105" s="35"/>
      <c r="AD105" s="35"/>
      <c r="AE105" s="35"/>
    </row>
    <row r="109" s="2" customFormat="1" ht="6.96" customHeight="1">
      <c r="A109" s="35"/>
      <c r="B109" s="65"/>
      <c r="C109" s="66"/>
      <c r="D109" s="66"/>
      <c r="E109" s="66"/>
      <c r="F109" s="66"/>
      <c r="G109" s="66"/>
      <c r="H109" s="66"/>
      <c r="I109" s="66"/>
      <c r="J109" s="66"/>
      <c r="K109" s="66"/>
      <c r="L109" s="60"/>
      <c r="S109" s="35"/>
      <c r="T109" s="35"/>
      <c r="U109" s="35"/>
      <c r="V109" s="35"/>
      <c r="W109" s="35"/>
      <c r="X109" s="35"/>
      <c r="Y109" s="35"/>
      <c r="Z109" s="35"/>
      <c r="AA109" s="35"/>
      <c r="AB109" s="35"/>
      <c r="AC109" s="35"/>
      <c r="AD109" s="35"/>
      <c r="AE109" s="35"/>
    </row>
    <row r="110" s="2" customFormat="1" ht="24.96" customHeight="1">
      <c r="A110" s="35"/>
      <c r="B110" s="36"/>
      <c r="C110" s="20" t="s">
        <v>200</v>
      </c>
      <c r="D110" s="37"/>
      <c r="E110" s="37"/>
      <c r="F110" s="37"/>
      <c r="G110" s="37"/>
      <c r="H110" s="37"/>
      <c r="I110" s="37"/>
      <c r="J110" s="37"/>
      <c r="K110" s="37"/>
      <c r="L110" s="60"/>
      <c r="S110" s="35"/>
      <c r="T110" s="35"/>
      <c r="U110" s="35"/>
      <c r="V110" s="35"/>
      <c r="W110" s="35"/>
      <c r="X110" s="35"/>
      <c r="Y110" s="35"/>
      <c r="Z110" s="35"/>
      <c r="AA110" s="35"/>
      <c r="AB110" s="35"/>
      <c r="AC110" s="35"/>
      <c r="AD110" s="35"/>
      <c r="AE110" s="35"/>
    </row>
    <row r="111" s="2" customFormat="1" ht="6.96"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2" customHeight="1">
      <c r="A112" s="35"/>
      <c r="B112" s="36"/>
      <c r="C112" s="29" t="s">
        <v>16</v>
      </c>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16.5" customHeight="1">
      <c r="A113" s="35"/>
      <c r="B113" s="36"/>
      <c r="C113" s="37"/>
      <c r="D113" s="37"/>
      <c r="E113" s="181" t="str">
        <f>E7</f>
        <v>Oprava úseku Nejdek - Nové Hamry</v>
      </c>
      <c r="F113" s="29"/>
      <c r="G113" s="29"/>
      <c r="H113" s="29"/>
      <c r="I113" s="37"/>
      <c r="J113" s="37"/>
      <c r="K113" s="37"/>
      <c r="L113" s="60"/>
      <c r="S113" s="35"/>
      <c r="T113" s="35"/>
      <c r="U113" s="35"/>
      <c r="V113" s="35"/>
      <c r="W113" s="35"/>
      <c r="X113" s="35"/>
      <c r="Y113" s="35"/>
      <c r="Z113" s="35"/>
      <c r="AA113" s="35"/>
      <c r="AB113" s="35"/>
      <c r="AC113" s="35"/>
      <c r="AD113" s="35"/>
      <c r="AE113" s="35"/>
    </row>
    <row r="114" s="1" customFormat="1" ht="12" customHeight="1">
      <c r="B114" s="18"/>
      <c r="C114" s="29" t="s">
        <v>186</v>
      </c>
      <c r="D114" s="19"/>
      <c r="E114" s="19"/>
      <c r="F114" s="19"/>
      <c r="G114" s="19"/>
      <c r="H114" s="19"/>
      <c r="I114" s="19"/>
      <c r="J114" s="19"/>
      <c r="K114" s="19"/>
      <c r="L114" s="17"/>
    </row>
    <row r="115" s="1" customFormat="1" ht="16.5" customHeight="1">
      <c r="B115" s="18"/>
      <c r="C115" s="19"/>
      <c r="D115" s="19"/>
      <c r="E115" s="181" t="s">
        <v>187</v>
      </c>
      <c r="F115" s="19"/>
      <c r="G115" s="19"/>
      <c r="H115" s="19"/>
      <c r="I115" s="19"/>
      <c r="J115" s="19"/>
      <c r="K115" s="19"/>
      <c r="L115" s="17"/>
    </row>
    <row r="116" s="1" customFormat="1" ht="12" customHeight="1">
      <c r="B116" s="18"/>
      <c r="C116" s="29" t="s">
        <v>188</v>
      </c>
      <c r="D116" s="19"/>
      <c r="E116" s="19"/>
      <c r="F116" s="19"/>
      <c r="G116" s="19"/>
      <c r="H116" s="19"/>
      <c r="I116" s="19"/>
      <c r="J116" s="19"/>
      <c r="K116" s="19"/>
      <c r="L116" s="17"/>
    </row>
    <row r="117" s="2" customFormat="1" ht="16.5" customHeight="1">
      <c r="A117" s="35"/>
      <c r="B117" s="36"/>
      <c r="C117" s="37"/>
      <c r="D117" s="37"/>
      <c r="E117" s="182" t="s">
        <v>189</v>
      </c>
      <c r="F117" s="37"/>
      <c r="G117" s="37"/>
      <c r="H117" s="37"/>
      <c r="I117" s="37"/>
      <c r="J117" s="37"/>
      <c r="K117" s="37"/>
      <c r="L117" s="60"/>
      <c r="S117" s="35"/>
      <c r="T117" s="35"/>
      <c r="U117" s="35"/>
      <c r="V117" s="35"/>
      <c r="W117" s="35"/>
      <c r="X117" s="35"/>
      <c r="Y117" s="35"/>
      <c r="Z117" s="35"/>
      <c r="AA117" s="35"/>
      <c r="AB117" s="35"/>
      <c r="AC117" s="35"/>
      <c r="AD117" s="35"/>
      <c r="AE117" s="35"/>
    </row>
    <row r="118" s="2" customFormat="1" ht="12" customHeight="1">
      <c r="A118" s="35"/>
      <c r="B118" s="36"/>
      <c r="C118" s="29" t="s">
        <v>190</v>
      </c>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16.5" customHeight="1">
      <c r="A119" s="35"/>
      <c r="B119" s="36"/>
      <c r="C119" s="37"/>
      <c r="D119" s="37"/>
      <c r="E119" s="73" t="str">
        <f>E13</f>
        <v>SO 10-10-01 - Nejdek (mimo) - METALIS, železniční svršek</v>
      </c>
      <c r="F119" s="37"/>
      <c r="G119" s="37"/>
      <c r="H119" s="37"/>
      <c r="I119" s="37"/>
      <c r="J119" s="37"/>
      <c r="K119" s="37"/>
      <c r="L119" s="60"/>
      <c r="S119" s="35"/>
      <c r="T119" s="35"/>
      <c r="U119" s="35"/>
      <c r="V119" s="35"/>
      <c r="W119" s="35"/>
      <c r="X119" s="35"/>
      <c r="Y119" s="35"/>
      <c r="Z119" s="35"/>
      <c r="AA119" s="35"/>
      <c r="AB119" s="35"/>
      <c r="AC119" s="35"/>
      <c r="AD119" s="35"/>
      <c r="AE119" s="35"/>
    </row>
    <row r="120" s="2" customFormat="1" ht="6.96" customHeight="1">
      <c r="A120" s="35"/>
      <c r="B120" s="36"/>
      <c r="C120" s="37"/>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2" customHeight="1">
      <c r="A121" s="35"/>
      <c r="B121" s="36"/>
      <c r="C121" s="29" t="s">
        <v>20</v>
      </c>
      <c r="D121" s="37"/>
      <c r="E121" s="37"/>
      <c r="F121" s="24" t="str">
        <f>F16</f>
        <v xml:space="preserve"> </v>
      </c>
      <c r="G121" s="37"/>
      <c r="H121" s="37"/>
      <c r="I121" s="29" t="s">
        <v>22</v>
      </c>
      <c r="J121" s="76" t="str">
        <f>IF(J16="","",J16)</f>
        <v>26. 9. 2022</v>
      </c>
      <c r="K121" s="37"/>
      <c r="L121" s="60"/>
      <c r="S121" s="35"/>
      <c r="T121" s="35"/>
      <c r="U121" s="35"/>
      <c r="V121" s="35"/>
      <c r="W121" s="35"/>
      <c r="X121" s="35"/>
      <c r="Y121" s="35"/>
      <c r="Z121" s="35"/>
      <c r="AA121" s="35"/>
      <c r="AB121" s="35"/>
      <c r="AC121" s="35"/>
      <c r="AD121" s="35"/>
      <c r="AE121" s="35"/>
    </row>
    <row r="122" s="2" customFormat="1" ht="6.96" customHeight="1">
      <c r="A122" s="35"/>
      <c r="B122" s="36"/>
      <c r="C122" s="37"/>
      <c r="D122" s="37"/>
      <c r="E122" s="37"/>
      <c r="F122" s="37"/>
      <c r="G122" s="37"/>
      <c r="H122" s="37"/>
      <c r="I122" s="37"/>
      <c r="J122" s="37"/>
      <c r="K122" s="37"/>
      <c r="L122" s="60"/>
      <c r="S122" s="35"/>
      <c r="T122" s="35"/>
      <c r="U122" s="35"/>
      <c r="V122" s="35"/>
      <c r="W122" s="35"/>
      <c r="X122" s="35"/>
      <c r="Y122" s="35"/>
      <c r="Z122" s="35"/>
      <c r="AA122" s="35"/>
      <c r="AB122" s="35"/>
      <c r="AC122" s="35"/>
      <c r="AD122" s="35"/>
      <c r="AE122" s="35"/>
    </row>
    <row r="123" s="2" customFormat="1" ht="15.15" customHeight="1">
      <c r="A123" s="35"/>
      <c r="B123" s="36"/>
      <c r="C123" s="29" t="s">
        <v>24</v>
      </c>
      <c r="D123" s="37"/>
      <c r="E123" s="37"/>
      <c r="F123" s="24" t="str">
        <f>E19</f>
        <v>Správa železnic, státní organizace</v>
      </c>
      <c r="G123" s="37"/>
      <c r="H123" s="37"/>
      <c r="I123" s="29" t="s">
        <v>32</v>
      </c>
      <c r="J123" s="33" t="str">
        <f>E25</f>
        <v>Progi spol. s r.o.</v>
      </c>
      <c r="K123" s="37"/>
      <c r="L123" s="60"/>
      <c r="S123" s="35"/>
      <c r="T123" s="35"/>
      <c r="U123" s="35"/>
      <c r="V123" s="35"/>
      <c r="W123" s="35"/>
      <c r="X123" s="35"/>
      <c r="Y123" s="35"/>
      <c r="Z123" s="35"/>
      <c r="AA123" s="35"/>
      <c r="AB123" s="35"/>
      <c r="AC123" s="35"/>
      <c r="AD123" s="35"/>
      <c r="AE123" s="35"/>
    </row>
    <row r="124" s="2" customFormat="1" ht="15.15" customHeight="1">
      <c r="A124" s="35"/>
      <c r="B124" s="36"/>
      <c r="C124" s="29" t="s">
        <v>30</v>
      </c>
      <c r="D124" s="37"/>
      <c r="E124" s="37"/>
      <c r="F124" s="24" t="str">
        <f>IF(E22="","",E22)</f>
        <v>Vyplň údaj</v>
      </c>
      <c r="G124" s="37"/>
      <c r="H124" s="37"/>
      <c r="I124" s="29" t="s">
        <v>36</v>
      </c>
      <c r="J124" s="33" t="str">
        <f>E28</f>
        <v>Pavlína Liprtová</v>
      </c>
      <c r="K124" s="37"/>
      <c r="L124" s="60"/>
      <c r="S124" s="35"/>
      <c r="T124" s="35"/>
      <c r="U124" s="35"/>
      <c r="V124" s="35"/>
      <c r="W124" s="35"/>
      <c r="X124" s="35"/>
      <c r="Y124" s="35"/>
      <c r="Z124" s="35"/>
      <c r="AA124" s="35"/>
      <c r="AB124" s="35"/>
      <c r="AC124" s="35"/>
      <c r="AD124" s="35"/>
      <c r="AE124" s="35"/>
    </row>
    <row r="125" s="2" customFormat="1" ht="10.32" customHeight="1">
      <c r="A125" s="35"/>
      <c r="B125" s="36"/>
      <c r="C125" s="37"/>
      <c r="D125" s="37"/>
      <c r="E125" s="37"/>
      <c r="F125" s="37"/>
      <c r="G125" s="37"/>
      <c r="H125" s="37"/>
      <c r="I125" s="37"/>
      <c r="J125" s="37"/>
      <c r="K125" s="37"/>
      <c r="L125" s="60"/>
      <c r="S125" s="35"/>
      <c r="T125" s="35"/>
      <c r="U125" s="35"/>
      <c r="V125" s="35"/>
      <c r="W125" s="35"/>
      <c r="X125" s="35"/>
      <c r="Y125" s="35"/>
      <c r="Z125" s="35"/>
      <c r="AA125" s="35"/>
      <c r="AB125" s="35"/>
      <c r="AC125" s="35"/>
      <c r="AD125" s="35"/>
      <c r="AE125" s="35"/>
    </row>
    <row r="126" s="11" customFormat="1" ht="29.28" customHeight="1">
      <c r="A126" s="198"/>
      <c r="B126" s="199"/>
      <c r="C126" s="200" t="s">
        <v>201</v>
      </c>
      <c r="D126" s="201" t="s">
        <v>64</v>
      </c>
      <c r="E126" s="201" t="s">
        <v>60</v>
      </c>
      <c r="F126" s="201" t="s">
        <v>61</v>
      </c>
      <c r="G126" s="201" t="s">
        <v>202</v>
      </c>
      <c r="H126" s="201" t="s">
        <v>203</v>
      </c>
      <c r="I126" s="201" t="s">
        <v>204</v>
      </c>
      <c r="J126" s="202" t="s">
        <v>194</v>
      </c>
      <c r="K126" s="203" t="s">
        <v>205</v>
      </c>
      <c r="L126" s="204"/>
      <c r="M126" s="97" t="s">
        <v>1</v>
      </c>
      <c r="N126" s="98" t="s">
        <v>43</v>
      </c>
      <c r="O126" s="98" t="s">
        <v>206</v>
      </c>
      <c r="P126" s="98" t="s">
        <v>207</v>
      </c>
      <c r="Q126" s="98" t="s">
        <v>208</v>
      </c>
      <c r="R126" s="98" t="s">
        <v>209</v>
      </c>
      <c r="S126" s="98" t="s">
        <v>210</v>
      </c>
      <c r="T126" s="99" t="s">
        <v>211</v>
      </c>
      <c r="U126" s="198"/>
      <c r="V126" s="198"/>
      <c r="W126" s="198"/>
      <c r="X126" s="198"/>
      <c r="Y126" s="198"/>
      <c r="Z126" s="198"/>
      <c r="AA126" s="198"/>
      <c r="AB126" s="198"/>
      <c r="AC126" s="198"/>
      <c r="AD126" s="198"/>
      <c r="AE126" s="198"/>
    </row>
    <row r="127" s="2" customFormat="1" ht="22.8" customHeight="1">
      <c r="A127" s="35"/>
      <c r="B127" s="36"/>
      <c r="C127" s="104" t="s">
        <v>212</v>
      </c>
      <c r="D127" s="37"/>
      <c r="E127" s="37"/>
      <c r="F127" s="37"/>
      <c r="G127" s="37"/>
      <c r="H127" s="37"/>
      <c r="I127" s="37"/>
      <c r="J127" s="205">
        <f>BK127</f>
        <v>0</v>
      </c>
      <c r="K127" s="37"/>
      <c r="L127" s="41"/>
      <c r="M127" s="100"/>
      <c r="N127" s="206"/>
      <c r="O127" s="101"/>
      <c r="P127" s="207">
        <f>P128+P184</f>
        <v>0</v>
      </c>
      <c r="Q127" s="101"/>
      <c r="R127" s="207">
        <f>R128+R184</f>
        <v>1367.1799099999998</v>
      </c>
      <c r="S127" s="101"/>
      <c r="T127" s="208">
        <f>T128+T184</f>
        <v>0</v>
      </c>
      <c r="U127" s="35"/>
      <c r="V127" s="35"/>
      <c r="W127" s="35"/>
      <c r="X127" s="35"/>
      <c r="Y127" s="35"/>
      <c r="Z127" s="35"/>
      <c r="AA127" s="35"/>
      <c r="AB127" s="35"/>
      <c r="AC127" s="35"/>
      <c r="AD127" s="35"/>
      <c r="AE127" s="35"/>
      <c r="AT127" s="14" t="s">
        <v>78</v>
      </c>
      <c r="AU127" s="14" t="s">
        <v>196</v>
      </c>
      <c r="BK127" s="209">
        <f>BK128+BK184</f>
        <v>0</v>
      </c>
    </row>
    <row r="128" s="12" customFormat="1" ht="25.92" customHeight="1">
      <c r="A128" s="12"/>
      <c r="B128" s="210"/>
      <c r="C128" s="211"/>
      <c r="D128" s="212" t="s">
        <v>78</v>
      </c>
      <c r="E128" s="213" t="s">
        <v>213</v>
      </c>
      <c r="F128" s="213" t="s">
        <v>214</v>
      </c>
      <c r="G128" s="211"/>
      <c r="H128" s="211"/>
      <c r="I128" s="214"/>
      <c r="J128" s="215">
        <f>BK128</f>
        <v>0</v>
      </c>
      <c r="K128" s="211"/>
      <c r="L128" s="216"/>
      <c r="M128" s="217"/>
      <c r="N128" s="218"/>
      <c r="O128" s="218"/>
      <c r="P128" s="219">
        <f>P129</f>
        <v>0</v>
      </c>
      <c r="Q128" s="218"/>
      <c r="R128" s="219">
        <f>R129</f>
        <v>1367.1799099999998</v>
      </c>
      <c r="S128" s="218"/>
      <c r="T128" s="220">
        <f>T129</f>
        <v>0</v>
      </c>
      <c r="U128" s="12"/>
      <c r="V128" s="12"/>
      <c r="W128" s="12"/>
      <c r="X128" s="12"/>
      <c r="Y128" s="12"/>
      <c r="Z128" s="12"/>
      <c r="AA128" s="12"/>
      <c r="AB128" s="12"/>
      <c r="AC128" s="12"/>
      <c r="AD128" s="12"/>
      <c r="AE128" s="12"/>
      <c r="AR128" s="221" t="s">
        <v>86</v>
      </c>
      <c r="AT128" s="222" t="s">
        <v>78</v>
      </c>
      <c r="AU128" s="222" t="s">
        <v>79</v>
      </c>
      <c r="AY128" s="221" t="s">
        <v>215</v>
      </c>
      <c r="BK128" s="223">
        <f>BK129</f>
        <v>0</v>
      </c>
    </row>
    <row r="129" s="12" customFormat="1" ht="22.8" customHeight="1">
      <c r="A129" s="12"/>
      <c r="B129" s="210"/>
      <c r="C129" s="211"/>
      <c r="D129" s="212" t="s">
        <v>78</v>
      </c>
      <c r="E129" s="224" t="s">
        <v>216</v>
      </c>
      <c r="F129" s="224" t="s">
        <v>217</v>
      </c>
      <c r="G129" s="211"/>
      <c r="H129" s="211"/>
      <c r="I129" s="214"/>
      <c r="J129" s="225">
        <f>BK129</f>
        <v>0</v>
      </c>
      <c r="K129" s="211"/>
      <c r="L129" s="216"/>
      <c r="M129" s="217"/>
      <c r="N129" s="218"/>
      <c r="O129" s="218"/>
      <c r="P129" s="219">
        <f>SUM(P130:P183)</f>
        <v>0</v>
      </c>
      <c r="Q129" s="218"/>
      <c r="R129" s="219">
        <f>SUM(R130:R183)</f>
        <v>1367.1799099999998</v>
      </c>
      <c r="S129" s="218"/>
      <c r="T129" s="220">
        <f>SUM(T130:T183)</f>
        <v>0</v>
      </c>
      <c r="U129" s="12"/>
      <c r="V129" s="12"/>
      <c r="W129" s="12"/>
      <c r="X129" s="12"/>
      <c r="Y129" s="12"/>
      <c r="Z129" s="12"/>
      <c r="AA129" s="12"/>
      <c r="AB129" s="12"/>
      <c r="AC129" s="12"/>
      <c r="AD129" s="12"/>
      <c r="AE129" s="12"/>
      <c r="AR129" s="221" t="s">
        <v>86</v>
      </c>
      <c r="AT129" s="222" t="s">
        <v>78</v>
      </c>
      <c r="AU129" s="222" t="s">
        <v>86</v>
      </c>
      <c r="AY129" s="221" t="s">
        <v>215</v>
      </c>
      <c r="BK129" s="223">
        <f>SUM(BK130:BK183)</f>
        <v>0</v>
      </c>
    </row>
    <row r="130" s="2" customFormat="1" ht="16.5" customHeight="1">
      <c r="A130" s="35"/>
      <c r="B130" s="36"/>
      <c r="C130" s="226" t="s">
        <v>88</v>
      </c>
      <c r="D130" s="226" t="s">
        <v>218</v>
      </c>
      <c r="E130" s="227" t="s">
        <v>219</v>
      </c>
      <c r="F130" s="228" t="s">
        <v>220</v>
      </c>
      <c r="G130" s="229" t="s">
        <v>221</v>
      </c>
      <c r="H130" s="230">
        <v>25</v>
      </c>
      <c r="I130" s="231"/>
      <c r="J130" s="232">
        <f>ROUND(I130*H130,2)</f>
        <v>0</v>
      </c>
      <c r="K130" s="233"/>
      <c r="L130" s="234"/>
      <c r="M130" s="235" t="s">
        <v>1</v>
      </c>
      <c r="N130" s="236" t="s">
        <v>44</v>
      </c>
      <c r="O130" s="88"/>
      <c r="P130" s="237">
        <f>O130*H130</f>
        <v>0</v>
      </c>
      <c r="Q130" s="237">
        <v>0.046870000000000002</v>
      </c>
      <c r="R130" s="237">
        <f>Q130*H130</f>
        <v>1.1717500000000001</v>
      </c>
      <c r="S130" s="237">
        <v>0</v>
      </c>
      <c r="T130" s="238">
        <f>S130*H130</f>
        <v>0</v>
      </c>
      <c r="U130" s="35"/>
      <c r="V130" s="35"/>
      <c r="W130" s="35"/>
      <c r="X130" s="35"/>
      <c r="Y130" s="35"/>
      <c r="Z130" s="35"/>
      <c r="AA130" s="35"/>
      <c r="AB130" s="35"/>
      <c r="AC130" s="35"/>
      <c r="AD130" s="35"/>
      <c r="AE130" s="35"/>
      <c r="AR130" s="239" t="s">
        <v>222</v>
      </c>
      <c r="AT130" s="239" t="s">
        <v>218</v>
      </c>
      <c r="AU130" s="239" t="s">
        <v>88</v>
      </c>
      <c r="AY130" s="14" t="s">
        <v>215</v>
      </c>
      <c r="BE130" s="240">
        <f>IF(N130="základní",J130,0)</f>
        <v>0</v>
      </c>
      <c r="BF130" s="240">
        <f>IF(N130="snížená",J130,0)</f>
        <v>0</v>
      </c>
      <c r="BG130" s="240">
        <f>IF(N130="zákl. přenesená",J130,0)</f>
        <v>0</v>
      </c>
      <c r="BH130" s="240">
        <f>IF(N130="sníž. přenesená",J130,0)</f>
        <v>0</v>
      </c>
      <c r="BI130" s="240">
        <f>IF(N130="nulová",J130,0)</f>
        <v>0</v>
      </c>
      <c r="BJ130" s="14" t="s">
        <v>86</v>
      </c>
      <c r="BK130" s="240">
        <f>ROUND(I130*H130,2)</f>
        <v>0</v>
      </c>
      <c r="BL130" s="14" t="s">
        <v>101</v>
      </c>
      <c r="BM130" s="239" t="s">
        <v>223</v>
      </c>
    </row>
    <row r="131" s="2" customFormat="1" ht="24.15" customHeight="1">
      <c r="A131" s="35"/>
      <c r="B131" s="36"/>
      <c r="C131" s="226" t="s">
        <v>96</v>
      </c>
      <c r="D131" s="226" t="s">
        <v>218</v>
      </c>
      <c r="E131" s="227" t="s">
        <v>224</v>
      </c>
      <c r="F131" s="228" t="s">
        <v>225</v>
      </c>
      <c r="G131" s="229" t="s">
        <v>226</v>
      </c>
      <c r="H131" s="230">
        <v>276</v>
      </c>
      <c r="I131" s="231"/>
      <c r="J131" s="232">
        <f>ROUND(I131*H131,2)</f>
        <v>0</v>
      </c>
      <c r="K131" s="233"/>
      <c r="L131" s="234"/>
      <c r="M131" s="235" t="s">
        <v>1</v>
      </c>
      <c r="N131" s="236" t="s">
        <v>44</v>
      </c>
      <c r="O131" s="88"/>
      <c r="P131" s="237">
        <f>O131*H131</f>
        <v>0</v>
      </c>
      <c r="Q131" s="237">
        <v>0.32700000000000001</v>
      </c>
      <c r="R131" s="237">
        <f>Q131*H131</f>
        <v>90.25200000000001</v>
      </c>
      <c r="S131" s="237">
        <v>0</v>
      </c>
      <c r="T131" s="238">
        <f>S131*H131</f>
        <v>0</v>
      </c>
      <c r="U131" s="35"/>
      <c r="V131" s="35"/>
      <c r="W131" s="35"/>
      <c r="X131" s="35"/>
      <c r="Y131" s="35"/>
      <c r="Z131" s="35"/>
      <c r="AA131" s="35"/>
      <c r="AB131" s="35"/>
      <c r="AC131" s="35"/>
      <c r="AD131" s="35"/>
      <c r="AE131" s="35"/>
      <c r="AR131" s="239" t="s">
        <v>227</v>
      </c>
      <c r="AT131" s="239" t="s">
        <v>218</v>
      </c>
      <c r="AU131" s="239" t="s">
        <v>88</v>
      </c>
      <c r="AY131" s="14" t="s">
        <v>215</v>
      </c>
      <c r="BE131" s="240">
        <f>IF(N131="základní",J131,0)</f>
        <v>0</v>
      </c>
      <c r="BF131" s="240">
        <f>IF(N131="snížená",J131,0)</f>
        <v>0</v>
      </c>
      <c r="BG131" s="240">
        <f>IF(N131="zákl. přenesená",J131,0)</f>
        <v>0</v>
      </c>
      <c r="BH131" s="240">
        <f>IF(N131="sníž. přenesená",J131,0)</f>
        <v>0</v>
      </c>
      <c r="BI131" s="240">
        <f>IF(N131="nulová",J131,0)</f>
        <v>0</v>
      </c>
      <c r="BJ131" s="14" t="s">
        <v>86</v>
      </c>
      <c r="BK131" s="240">
        <f>ROUND(I131*H131,2)</f>
        <v>0</v>
      </c>
      <c r="BL131" s="14" t="s">
        <v>227</v>
      </c>
      <c r="BM131" s="239" t="s">
        <v>228</v>
      </c>
    </row>
    <row r="132" s="2" customFormat="1" ht="24.15" customHeight="1">
      <c r="A132" s="35"/>
      <c r="B132" s="36"/>
      <c r="C132" s="226" t="s">
        <v>101</v>
      </c>
      <c r="D132" s="226" t="s">
        <v>218</v>
      </c>
      <c r="E132" s="227" t="s">
        <v>229</v>
      </c>
      <c r="F132" s="228" t="s">
        <v>230</v>
      </c>
      <c r="G132" s="229" t="s">
        <v>226</v>
      </c>
      <c r="H132" s="230">
        <v>76</v>
      </c>
      <c r="I132" s="231"/>
      <c r="J132" s="232">
        <f>ROUND(I132*H132,2)</f>
        <v>0</v>
      </c>
      <c r="K132" s="233"/>
      <c r="L132" s="234"/>
      <c r="M132" s="235" t="s">
        <v>1</v>
      </c>
      <c r="N132" s="236" t="s">
        <v>44</v>
      </c>
      <c r="O132" s="88"/>
      <c r="P132" s="237">
        <f>O132*H132</f>
        <v>0</v>
      </c>
      <c r="Q132" s="237">
        <v>0.0010499999999999999</v>
      </c>
      <c r="R132" s="237">
        <f>Q132*H132</f>
        <v>0.079799999999999996</v>
      </c>
      <c r="S132" s="237">
        <v>0</v>
      </c>
      <c r="T132" s="238">
        <f>S132*H132</f>
        <v>0</v>
      </c>
      <c r="U132" s="35"/>
      <c r="V132" s="35"/>
      <c r="W132" s="35"/>
      <c r="X132" s="35"/>
      <c r="Y132" s="35"/>
      <c r="Z132" s="35"/>
      <c r="AA132" s="35"/>
      <c r="AB132" s="35"/>
      <c r="AC132" s="35"/>
      <c r="AD132" s="35"/>
      <c r="AE132" s="35"/>
      <c r="AR132" s="239" t="s">
        <v>227</v>
      </c>
      <c r="AT132" s="239" t="s">
        <v>218</v>
      </c>
      <c r="AU132" s="239" t="s">
        <v>88</v>
      </c>
      <c r="AY132" s="14" t="s">
        <v>215</v>
      </c>
      <c r="BE132" s="240">
        <f>IF(N132="základní",J132,0)</f>
        <v>0</v>
      </c>
      <c r="BF132" s="240">
        <f>IF(N132="snížená",J132,0)</f>
        <v>0</v>
      </c>
      <c r="BG132" s="240">
        <f>IF(N132="zákl. přenesená",J132,0)</f>
        <v>0</v>
      </c>
      <c r="BH132" s="240">
        <f>IF(N132="sníž. přenesená",J132,0)</f>
        <v>0</v>
      </c>
      <c r="BI132" s="240">
        <f>IF(N132="nulová",J132,0)</f>
        <v>0</v>
      </c>
      <c r="BJ132" s="14" t="s">
        <v>86</v>
      </c>
      <c r="BK132" s="240">
        <f>ROUND(I132*H132,2)</f>
        <v>0</v>
      </c>
      <c r="BL132" s="14" t="s">
        <v>227</v>
      </c>
      <c r="BM132" s="239" t="s">
        <v>231</v>
      </c>
    </row>
    <row r="133" s="2" customFormat="1" ht="24.15" customHeight="1">
      <c r="A133" s="35"/>
      <c r="B133" s="36"/>
      <c r="C133" s="226" t="s">
        <v>216</v>
      </c>
      <c r="D133" s="226" t="s">
        <v>218</v>
      </c>
      <c r="E133" s="227" t="s">
        <v>232</v>
      </c>
      <c r="F133" s="228" t="s">
        <v>233</v>
      </c>
      <c r="G133" s="229" t="s">
        <v>226</v>
      </c>
      <c r="H133" s="230">
        <v>528</v>
      </c>
      <c r="I133" s="231"/>
      <c r="J133" s="232">
        <f>ROUND(I133*H133,2)</f>
        <v>0</v>
      </c>
      <c r="K133" s="233"/>
      <c r="L133" s="234"/>
      <c r="M133" s="235" t="s">
        <v>1</v>
      </c>
      <c r="N133" s="236" t="s">
        <v>44</v>
      </c>
      <c r="O133" s="88"/>
      <c r="P133" s="237">
        <f>O133*H133</f>
        <v>0</v>
      </c>
      <c r="Q133" s="237">
        <v>0.14299999999999999</v>
      </c>
      <c r="R133" s="237">
        <f>Q133*H133</f>
        <v>75.503999999999991</v>
      </c>
      <c r="S133" s="237">
        <v>0</v>
      </c>
      <c r="T133" s="238">
        <f>S133*H133</f>
        <v>0</v>
      </c>
      <c r="U133" s="35"/>
      <c r="V133" s="35"/>
      <c r="W133" s="35"/>
      <c r="X133" s="35"/>
      <c r="Y133" s="35"/>
      <c r="Z133" s="35"/>
      <c r="AA133" s="35"/>
      <c r="AB133" s="35"/>
      <c r="AC133" s="35"/>
      <c r="AD133" s="35"/>
      <c r="AE133" s="35"/>
      <c r="AR133" s="239" t="s">
        <v>222</v>
      </c>
      <c r="AT133" s="239" t="s">
        <v>218</v>
      </c>
      <c r="AU133" s="239" t="s">
        <v>88</v>
      </c>
      <c r="AY133" s="14" t="s">
        <v>215</v>
      </c>
      <c r="BE133" s="240">
        <f>IF(N133="základní",J133,0)</f>
        <v>0</v>
      </c>
      <c r="BF133" s="240">
        <f>IF(N133="snížená",J133,0)</f>
        <v>0</v>
      </c>
      <c r="BG133" s="240">
        <f>IF(N133="zákl. přenesená",J133,0)</f>
        <v>0</v>
      </c>
      <c r="BH133" s="240">
        <f>IF(N133="sníž. přenesená",J133,0)</f>
        <v>0</v>
      </c>
      <c r="BI133" s="240">
        <f>IF(N133="nulová",J133,0)</f>
        <v>0</v>
      </c>
      <c r="BJ133" s="14" t="s">
        <v>86</v>
      </c>
      <c r="BK133" s="240">
        <f>ROUND(I133*H133,2)</f>
        <v>0</v>
      </c>
      <c r="BL133" s="14" t="s">
        <v>101</v>
      </c>
      <c r="BM133" s="239" t="s">
        <v>234</v>
      </c>
    </row>
    <row r="134" s="2" customFormat="1" ht="24.15" customHeight="1">
      <c r="A134" s="35"/>
      <c r="B134" s="36"/>
      <c r="C134" s="226" t="s">
        <v>235</v>
      </c>
      <c r="D134" s="226" t="s">
        <v>218</v>
      </c>
      <c r="E134" s="227" t="s">
        <v>236</v>
      </c>
      <c r="F134" s="228" t="s">
        <v>237</v>
      </c>
      <c r="G134" s="229" t="s">
        <v>226</v>
      </c>
      <c r="H134" s="230">
        <v>2</v>
      </c>
      <c r="I134" s="231"/>
      <c r="J134" s="232">
        <f>ROUND(I134*H134,2)</f>
        <v>0</v>
      </c>
      <c r="K134" s="233"/>
      <c r="L134" s="234"/>
      <c r="M134" s="235" t="s">
        <v>1</v>
      </c>
      <c r="N134" s="236" t="s">
        <v>44</v>
      </c>
      <c r="O134" s="88"/>
      <c r="P134" s="237">
        <f>O134*H134</f>
        <v>0</v>
      </c>
      <c r="Q134" s="237">
        <v>0.14299999999999999</v>
      </c>
      <c r="R134" s="237">
        <f>Q134*H134</f>
        <v>0.28599999999999998</v>
      </c>
      <c r="S134" s="237">
        <v>0</v>
      </c>
      <c r="T134" s="238">
        <f>S134*H134</f>
        <v>0</v>
      </c>
      <c r="U134" s="35"/>
      <c r="V134" s="35"/>
      <c r="W134" s="35"/>
      <c r="X134" s="35"/>
      <c r="Y134" s="35"/>
      <c r="Z134" s="35"/>
      <c r="AA134" s="35"/>
      <c r="AB134" s="35"/>
      <c r="AC134" s="35"/>
      <c r="AD134" s="35"/>
      <c r="AE134" s="35"/>
      <c r="AR134" s="239" t="s">
        <v>222</v>
      </c>
      <c r="AT134" s="239" t="s">
        <v>218</v>
      </c>
      <c r="AU134" s="239" t="s">
        <v>88</v>
      </c>
      <c r="AY134" s="14" t="s">
        <v>215</v>
      </c>
      <c r="BE134" s="240">
        <f>IF(N134="základní",J134,0)</f>
        <v>0</v>
      </c>
      <c r="BF134" s="240">
        <f>IF(N134="snížená",J134,0)</f>
        <v>0</v>
      </c>
      <c r="BG134" s="240">
        <f>IF(N134="zákl. přenesená",J134,0)</f>
        <v>0</v>
      </c>
      <c r="BH134" s="240">
        <f>IF(N134="sníž. přenesená",J134,0)</f>
        <v>0</v>
      </c>
      <c r="BI134" s="240">
        <f>IF(N134="nulová",J134,0)</f>
        <v>0</v>
      </c>
      <c r="BJ134" s="14" t="s">
        <v>86</v>
      </c>
      <c r="BK134" s="240">
        <f>ROUND(I134*H134,2)</f>
        <v>0</v>
      </c>
      <c r="BL134" s="14" t="s">
        <v>101</v>
      </c>
      <c r="BM134" s="239" t="s">
        <v>238</v>
      </c>
    </row>
    <row r="135" s="2" customFormat="1" ht="24.15" customHeight="1">
      <c r="A135" s="35"/>
      <c r="B135" s="36"/>
      <c r="C135" s="226" t="s">
        <v>239</v>
      </c>
      <c r="D135" s="226" t="s">
        <v>218</v>
      </c>
      <c r="E135" s="227" t="s">
        <v>240</v>
      </c>
      <c r="F135" s="228" t="s">
        <v>241</v>
      </c>
      <c r="G135" s="229" t="s">
        <v>226</v>
      </c>
      <c r="H135" s="230">
        <v>42</v>
      </c>
      <c r="I135" s="231"/>
      <c r="J135" s="232">
        <f>ROUND(I135*H135,2)</f>
        <v>0</v>
      </c>
      <c r="K135" s="233"/>
      <c r="L135" s="234"/>
      <c r="M135" s="235" t="s">
        <v>1</v>
      </c>
      <c r="N135" s="236" t="s">
        <v>44</v>
      </c>
      <c r="O135" s="88"/>
      <c r="P135" s="237">
        <f>O135*H135</f>
        <v>0</v>
      </c>
      <c r="Q135" s="237">
        <v>0.28048000000000001</v>
      </c>
      <c r="R135" s="237">
        <f>Q135*H135</f>
        <v>11.78016</v>
      </c>
      <c r="S135" s="237">
        <v>0</v>
      </c>
      <c r="T135" s="238">
        <f>S135*H135</f>
        <v>0</v>
      </c>
      <c r="U135" s="35"/>
      <c r="V135" s="35"/>
      <c r="W135" s="35"/>
      <c r="X135" s="35"/>
      <c r="Y135" s="35"/>
      <c r="Z135" s="35"/>
      <c r="AA135" s="35"/>
      <c r="AB135" s="35"/>
      <c r="AC135" s="35"/>
      <c r="AD135" s="35"/>
      <c r="AE135" s="35"/>
      <c r="AR135" s="239" t="s">
        <v>227</v>
      </c>
      <c r="AT135" s="239" t="s">
        <v>218</v>
      </c>
      <c r="AU135" s="239" t="s">
        <v>88</v>
      </c>
      <c r="AY135" s="14" t="s">
        <v>215</v>
      </c>
      <c r="BE135" s="240">
        <f>IF(N135="základní",J135,0)</f>
        <v>0</v>
      </c>
      <c r="BF135" s="240">
        <f>IF(N135="snížená",J135,0)</f>
        <v>0</v>
      </c>
      <c r="BG135" s="240">
        <f>IF(N135="zákl. přenesená",J135,0)</f>
        <v>0</v>
      </c>
      <c r="BH135" s="240">
        <f>IF(N135="sníž. přenesená",J135,0)</f>
        <v>0</v>
      </c>
      <c r="BI135" s="240">
        <f>IF(N135="nulová",J135,0)</f>
        <v>0</v>
      </c>
      <c r="BJ135" s="14" t="s">
        <v>86</v>
      </c>
      <c r="BK135" s="240">
        <f>ROUND(I135*H135,2)</f>
        <v>0</v>
      </c>
      <c r="BL135" s="14" t="s">
        <v>227</v>
      </c>
      <c r="BM135" s="239" t="s">
        <v>242</v>
      </c>
    </row>
    <row r="136" s="2" customFormat="1" ht="16.5" customHeight="1">
      <c r="A136" s="35"/>
      <c r="B136" s="36"/>
      <c r="C136" s="226" t="s">
        <v>222</v>
      </c>
      <c r="D136" s="226" t="s">
        <v>218</v>
      </c>
      <c r="E136" s="227" t="s">
        <v>243</v>
      </c>
      <c r="F136" s="228" t="s">
        <v>244</v>
      </c>
      <c r="G136" s="229" t="s">
        <v>226</v>
      </c>
      <c r="H136" s="230">
        <v>205</v>
      </c>
      <c r="I136" s="231"/>
      <c r="J136" s="232">
        <f>ROUND(I136*H136,2)</f>
        <v>0</v>
      </c>
      <c r="K136" s="233"/>
      <c r="L136" s="234"/>
      <c r="M136" s="235" t="s">
        <v>1</v>
      </c>
      <c r="N136" s="236" t="s">
        <v>44</v>
      </c>
      <c r="O136" s="88"/>
      <c r="P136" s="237">
        <f>O136*H136</f>
        <v>0</v>
      </c>
      <c r="Q136" s="237">
        <v>0.01004</v>
      </c>
      <c r="R136" s="237">
        <f>Q136*H136</f>
        <v>2.0582000000000003</v>
      </c>
      <c r="S136" s="237">
        <v>0</v>
      </c>
      <c r="T136" s="238">
        <f>S136*H136</f>
        <v>0</v>
      </c>
      <c r="U136" s="35"/>
      <c r="V136" s="35"/>
      <c r="W136" s="35"/>
      <c r="X136" s="35"/>
      <c r="Y136" s="35"/>
      <c r="Z136" s="35"/>
      <c r="AA136" s="35"/>
      <c r="AB136" s="35"/>
      <c r="AC136" s="35"/>
      <c r="AD136" s="35"/>
      <c r="AE136" s="35"/>
      <c r="AR136" s="239" t="s">
        <v>222</v>
      </c>
      <c r="AT136" s="239" t="s">
        <v>218</v>
      </c>
      <c r="AU136" s="239" t="s">
        <v>88</v>
      </c>
      <c r="AY136" s="14" t="s">
        <v>215</v>
      </c>
      <c r="BE136" s="240">
        <f>IF(N136="základní",J136,0)</f>
        <v>0</v>
      </c>
      <c r="BF136" s="240">
        <f>IF(N136="snížená",J136,0)</f>
        <v>0</v>
      </c>
      <c r="BG136" s="240">
        <f>IF(N136="zákl. přenesená",J136,0)</f>
        <v>0</v>
      </c>
      <c r="BH136" s="240">
        <f>IF(N136="sníž. přenesená",J136,0)</f>
        <v>0</v>
      </c>
      <c r="BI136" s="240">
        <f>IF(N136="nulová",J136,0)</f>
        <v>0</v>
      </c>
      <c r="BJ136" s="14" t="s">
        <v>86</v>
      </c>
      <c r="BK136" s="240">
        <f>ROUND(I136*H136,2)</f>
        <v>0</v>
      </c>
      <c r="BL136" s="14" t="s">
        <v>101</v>
      </c>
      <c r="BM136" s="239" t="s">
        <v>245</v>
      </c>
    </row>
    <row r="137" s="2" customFormat="1" ht="16.5" customHeight="1">
      <c r="A137" s="35"/>
      <c r="B137" s="36"/>
      <c r="C137" s="226" t="s">
        <v>246</v>
      </c>
      <c r="D137" s="226" t="s">
        <v>218</v>
      </c>
      <c r="E137" s="227" t="s">
        <v>247</v>
      </c>
      <c r="F137" s="228" t="s">
        <v>248</v>
      </c>
      <c r="G137" s="229" t="s">
        <v>249</v>
      </c>
      <c r="H137" s="230">
        <v>1177.76</v>
      </c>
      <c r="I137" s="231"/>
      <c r="J137" s="232">
        <f>ROUND(I137*H137,2)</f>
        <v>0</v>
      </c>
      <c r="K137" s="233"/>
      <c r="L137" s="234"/>
      <c r="M137" s="235" t="s">
        <v>1</v>
      </c>
      <c r="N137" s="236" t="s">
        <v>44</v>
      </c>
      <c r="O137" s="88"/>
      <c r="P137" s="237">
        <f>O137*H137</f>
        <v>0</v>
      </c>
      <c r="Q137" s="237">
        <v>1</v>
      </c>
      <c r="R137" s="237">
        <f>Q137*H137</f>
        <v>1177.76</v>
      </c>
      <c r="S137" s="237">
        <v>0</v>
      </c>
      <c r="T137" s="238">
        <f>S137*H137</f>
        <v>0</v>
      </c>
      <c r="U137" s="35"/>
      <c r="V137" s="35"/>
      <c r="W137" s="35"/>
      <c r="X137" s="35"/>
      <c r="Y137" s="35"/>
      <c r="Z137" s="35"/>
      <c r="AA137" s="35"/>
      <c r="AB137" s="35"/>
      <c r="AC137" s="35"/>
      <c r="AD137" s="35"/>
      <c r="AE137" s="35"/>
      <c r="AR137" s="239" t="s">
        <v>227</v>
      </c>
      <c r="AT137" s="239" t="s">
        <v>218</v>
      </c>
      <c r="AU137" s="239" t="s">
        <v>88</v>
      </c>
      <c r="AY137" s="14" t="s">
        <v>215</v>
      </c>
      <c r="BE137" s="240">
        <f>IF(N137="základní",J137,0)</f>
        <v>0</v>
      </c>
      <c r="BF137" s="240">
        <f>IF(N137="snížená",J137,0)</f>
        <v>0</v>
      </c>
      <c r="BG137" s="240">
        <f>IF(N137="zákl. přenesená",J137,0)</f>
        <v>0</v>
      </c>
      <c r="BH137" s="240">
        <f>IF(N137="sníž. přenesená",J137,0)</f>
        <v>0</v>
      </c>
      <c r="BI137" s="240">
        <f>IF(N137="nulová",J137,0)</f>
        <v>0</v>
      </c>
      <c r="BJ137" s="14" t="s">
        <v>86</v>
      </c>
      <c r="BK137" s="240">
        <f>ROUND(I137*H137,2)</f>
        <v>0</v>
      </c>
      <c r="BL137" s="14" t="s">
        <v>227</v>
      </c>
      <c r="BM137" s="239" t="s">
        <v>250</v>
      </c>
    </row>
    <row r="138" s="2" customFormat="1" ht="16.5" customHeight="1">
      <c r="A138" s="35"/>
      <c r="B138" s="36"/>
      <c r="C138" s="226" t="s">
        <v>251</v>
      </c>
      <c r="D138" s="226" t="s">
        <v>218</v>
      </c>
      <c r="E138" s="227" t="s">
        <v>252</v>
      </c>
      <c r="F138" s="228" t="s">
        <v>253</v>
      </c>
      <c r="G138" s="229" t="s">
        <v>249</v>
      </c>
      <c r="H138" s="230">
        <v>8.2880000000000003</v>
      </c>
      <c r="I138" s="231"/>
      <c r="J138" s="232">
        <f>ROUND(I138*H138,2)</f>
        <v>0</v>
      </c>
      <c r="K138" s="233"/>
      <c r="L138" s="234"/>
      <c r="M138" s="235" t="s">
        <v>1</v>
      </c>
      <c r="N138" s="236" t="s">
        <v>44</v>
      </c>
      <c r="O138" s="88"/>
      <c r="P138" s="237">
        <f>O138*H138</f>
        <v>0</v>
      </c>
      <c r="Q138" s="237">
        <v>1</v>
      </c>
      <c r="R138" s="237">
        <f>Q138*H138</f>
        <v>8.2880000000000003</v>
      </c>
      <c r="S138" s="237">
        <v>0</v>
      </c>
      <c r="T138" s="238">
        <f>S138*H138</f>
        <v>0</v>
      </c>
      <c r="U138" s="35"/>
      <c r="V138" s="35"/>
      <c r="W138" s="35"/>
      <c r="X138" s="35"/>
      <c r="Y138" s="35"/>
      <c r="Z138" s="35"/>
      <c r="AA138" s="35"/>
      <c r="AB138" s="35"/>
      <c r="AC138" s="35"/>
      <c r="AD138" s="35"/>
      <c r="AE138" s="35"/>
      <c r="AR138" s="239" t="s">
        <v>222</v>
      </c>
      <c r="AT138" s="239" t="s">
        <v>218</v>
      </c>
      <c r="AU138" s="239" t="s">
        <v>88</v>
      </c>
      <c r="AY138" s="14" t="s">
        <v>215</v>
      </c>
      <c r="BE138" s="240">
        <f>IF(N138="základní",J138,0)</f>
        <v>0</v>
      </c>
      <c r="BF138" s="240">
        <f>IF(N138="snížená",J138,0)</f>
        <v>0</v>
      </c>
      <c r="BG138" s="240">
        <f>IF(N138="zákl. přenesená",J138,0)</f>
        <v>0</v>
      </c>
      <c r="BH138" s="240">
        <f>IF(N138="sníž. přenesená",J138,0)</f>
        <v>0</v>
      </c>
      <c r="BI138" s="240">
        <f>IF(N138="nulová",J138,0)</f>
        <v>0</v>
      </c>
      <c r="BJ138" s="14" t="s">
        <v>86</v>
      </c>
      <c r="BK138" s="240">
        <f>ROUND(I138*H138,2)</f>
        <v>0</v>
      </c>
      <c r="BL138" s="14" t="s">
        <v>101</v>
      </c>
      <c r="BM138" s="239" t="s">
        <v>254</v>
      </c>
    </row>
    <row r="139" s="2" customFormat="1" ht="21.75" customHeight="1">
      <c r="A139" s="35"/>
      <c r="B139" s="36"/>
      <c r="C139" s="241" t="s">
        <v>255</v>
      </c>
      <c r="D139" s="241" t="s">
        <v>256</v>
      </c>
      <c r="E139" s="242" t="s">
        <v>257</v>
      </c>
      <c r="F139" s="243" t="s">
        <v>258</v>
      </c>
      <c r="G139" s="244" t="s">
        <v>259</v>
      </c>
      <c r="H139" s="245">
        <v>300</v>
      </c>
      <c r="I139" s="246"/>
      <c r="J139" s="247">
        <f>ROUND(I139*H139,2)</f>
        <v>0</v>
      </c>
      <c r="K139" s="248"/>
      <c r="L139" s="41"/>
      <c r="M139" s="249" t="s">
        <v>1</v>
      </c>
      <c r="N139" s="250" t="s">
        <v>44</v>
      </c>
      <c r="O139" s="88"/>
      <c r="P139" s="237">
        <f>O139*H139</f>
        <v>0</v>
      </c>
      <c r="Q139" s="237">
        <v>0</v>
      </c>
      <c r="R139" s="237">
        <f>Q139*H139</f>
        <v>0</v>
      </c>
      <c r="S139" s="237">
        <v>0</v>
      </c>
      <c r="T139" s="238">
        <f>S139*H139</f>
        <v>0</v>
      </c>
      <c r="U139" s="35"/>
      <c r="V139" s="35"/>
      <c r="W139" s="35"/>
      <c r="X139" s="35"/>
      <c r="Y139" s="35"/>
      <c r="Z139" s="35"/>
      <c r="AA139" s="35"/>
      <c r="AB139" s="35"/>
      <c r="AC139" s="35"/>
      <c r="AD139" s="35"/>
      <c r="AE139" s="35"/>
      <c r="AR139" s="239" t="s">
        <v>101</v>
      </c>
      <c r="AT139" s="239" t="s">
        <v>256</v>
      </c>
      <c r="AU139" s="239" t="s">
        <v>88</v>
      </c>
      <c r="AY139" s="14" t="s">
        <v>215</v>
      </c>
      <c r="BE139" s="240">
        <f>IF(N139="základní",J139,0)</f>
        <v>0</v>
      </c>
      <c r="BF139" s="240">
        <f>IF(N139="snížená",J139,0)</f>
        <v>0</v>
      </c>
      <c r="BG139" s="240">
        <f>IF(N139="zákl. přenesená",J139,0)</f>
        <v>0</v>
      </c>
      <c r="BH139" s="240">
        <f>IF(N139="sníž. přenesená",J139,0)</f>
        <v>0</v>
      </c>
      <c r="BI139" s="240">
        <f>IF(N139="nulová",J139,0)</f>
        <v>0</v>
      </c>
      <c r="BJ139" s="14" t="s">
        <v>86</v>
      </c>
      <c r="BK139" s="240">
        <f>ROUND(I139*H139,2)</f>
        <v>0</v>
      </c>
      <c r="BL139" s="14" t="s">
        <v>101</v>
      </c>
      <c r="BM139" s="239" t="s">
        <v>260</v>
      </c>
    </row>
    <row r="140" s="2" customFormat="1" ht="21.75" customHeight="1">
      <c r="A140" s="35"/>
      <c r="B140" s="36"/>
      <c r="C140" s="241" t="s">
        <v>261</v>
      </c>
      <c r="D140" s="241" t="s">
        <v>256</v>
      </c>
      <c r="E140" s="242" t="s">
        <v>262</v>
      </c>
      <c r="F140" s="243" t="s">
        <v>263</v>
      </c>
      <c r="G140" s="244" t="s">
        <v>259</v>
      </c>
      <c r="H140" s="245">
        <v>640</v>
      </c>
      <c r="I140" s="246"/>
      <c r="J140" s="247">
        <f>ROUND(I140*H140,2)</f>
        <v>0</v>
      </c>
      <c r="K140" s="248"/>
      <c r="L140" s="41"/>
      <c r="M140" s="249" t="s">
        <v>1</v>
      </c>
      <c r="N140" s="250" t="s">
        <v>44</v>
      </c>
      <c r="O140" s="88"/>
      <c r="P140" s="237">
        <f>O140*H140</f>
        <v>0</v>
      </c>
      <c r="Q140" s="237">
        <v>0</v>
      </c>
      <c r="R140" s="237">
        <f>Q140*H140</f>
        <v>0</v>
      </c>
      <c r="S140" s="237">
        <v>0</v>
      </c>
      <c r="T140" s="238">
        <f>S140*H140</f>
        <v>0</v>
      </c>
      <c r="U140" s="35"/>
      <c r="V140" s="35"/>
      <c r="W140" s="35"/>
      <c r="X140" s="35"/>
      <c r="Y140" s="35"/>
      <c r="Z140" s="35"/>
      <c r="AA140" s="35"/>
      <c r="AB140" s="35"/>
      <c r="AC140" s="35"/>
      <c r="AD140" s="35"/>
      <c r="AE140" s="35"/>
      <c r="AR140" s="239" t="s">
        <v>101</v>
      </c>
      <c r="AT140" s="239" t="s">
        <v>256</v>
      </c>
      <c r="AU140" s="239" t="s">
        <v>88</v>
      </c>
      <c r="AY140" s="14" t="s">
        <v>215</v>
      </c>
      <c r="BE140" s="240">
        <f>IF(N140="základní",J140,0)</f>
        <v>0</v>
      </c>
      <c r="BF140" s="240">
        <f>IF(N140="snížená",J140,0)</f>
        <v>0</v>
      </c>
      <c r="BG140" s="240">
        <f>IF(N140="zákl. přenesená",J140,0)</f>
        <v>0</v>
      </c>
      <c r="BH140" s="240">
        <f>IF(N140="sníž. přenesená",J140,0)</f>
        <v>0</v>
      </c>
      <c r="BI140" s="240">
        <f>IF(N140="nulová",J140,0)</f>
        <v>0</v>
      </c>
      <c r="BJ140" s="14" t="s">
        <v>86</v>
      </c>
      <c r="BK140" s="240">
        <f>ROUND(I140*H140,2)</f>
        <v>0</v>
      </c>
      <c r="BL140" s="14" t="s">
        <v>101</v>
      </c>
      <c r="BM140" s="239" t="s">
        <v>264</v>
      </c>
    </row>
    <row r="141" s="2" customFormat="1" ht="24.15" customHeight="1">
      <c r="A141" s="35"/>
      <c r="B141" s="36"/>
      <c r="C141" s="241" t="s">
        <v>265</v>
      </c>
      <c r="D141" s="241" t="s">
        <v>256</v>
      </c>
      <c r="E141" s="242" t="s">
        <v>266</v>
      </c>
      <c r="F141" s="243" t="s">
        <v>267</v>
      </c>
      <c r="G141" s="244" t="s">
        <v>259</v>
      </c>
      <c r="H141" s="245">
        <v>300</v>
      </c>
      <c r="I141" s="246"/>
      <c r="J141" s="247">
        <f>ROUND(I141*H141,2)</f>
        <v>0</v>
      </c>
      <c r="K141" s="248"/>
      <c r="L141" s="41"/>
      <c r="M141" s="249" t="s">
        <v>1</v>
      </c>
      <c r="N141" s="250" t="s">
        <v>44</v>
      </c>
      <c r="O141" s="88"/>
      <c r="P141" s="237">
        <f>O141*H141</f>
        <v>0</v>
      </c>
      <c r="Q141" s="237">
        <v>0</v>
      </c>
      <c r="R141" s="237">
        <f>Q141*H141</f>
        <v>0</v>
      </c>
      <c r="S141" s="237">
        <v>0</v>
      </c>
      <c r="T141" s="238">
        <f>S141*H141</f>
        <v>0</v>
      </c>
      <c r="U141" s="35"/>
      <c r="V141" s="35"/>
      <c r="W141" s="35"/>
      <c r="X141" s="35"/>
      <c r="Y141" s="35"/>
      <c r="Z141" s="35"/>
      <c r="AA141" s="35"/>
      <c r="AB141" s="35"/>
      <c r="AC141" s="35"/>
      <c r="AD141" s="35"/>
      <c r="AE141" s="35"/>
      <c r="AR141" s="239" t="s">
        <v>101</v>
      </c>
      <c r="AT141" s="239" t="s">
        <v>256</v>
      </c>
      <c r="AU141" s="239" t="s">
        <v>88</v>
      </c>
      <c r="AY141" s="14" t="s">
        <v>215</v>
      </c>
      <c r="BE141" s="240">
        <f>IF(N141="základní",J141,0)</f>
        <v>0</v>
      </c>
      <c r="BF141" s="240">
        <f>IF(N141="snížená",J141,0)</f>
        <v>0</v>
      </c>
      <c r="BG141" s="240">
        <f>IF(N141="zákl. přenesená",J141,0)</f>
        <v>0</v>
      </c>
      <c r="BH141" s="240">
        <f>IF(N141="sníž. přenesená",J141,0)</f>
        <v>0</v>
      </c>
      <c r="BI141" s="240">
        <f>IF(N141="nulová",J141,0)</f>
        <v>0</v>
      </c>
      <c r="BJ141" s="14" t="s">
        <v>86</v>
      </c>
      <c r="BK141" s="240">
        <f>ROUND(I141*H141,2)</f>
        <v>0</v>
      </c>
      <c r="BL141" s="14" t="s">
        <v>101</v>
      </c>
      <c r="BM141" s="239" t="s">
        <v>268</v>
      </c>
    </row>
    <row r="142" s="2" customFormat="1" ht="24.15" customHeight="1">
      <c r="A142" s="35"/>
      <c r="B142" s="36"/>
      <c r="C142" s="241" t="s">
        <v>269</v>
      </c>
      <c r="D142" s="241" t="s">
        <v>256</v>
      </c>
      <c r="E142" s="242" t="s">
        <v>270</v>
      </c>
      <c r="F142" s="243" t="s">
        <v>271</v>
      </c>
      <c r="G142" s="244" t="s">
        <v>259</v>
      </c>
      <c r="H142" s="245">
        <v>300</v>
      </c>
      <c r="I142" s="246"/>
      <c r="J142" s="247">
        <f>ROUND(I142*H142,2)</f>
        <v>0</v>
      </c>
      <c r="K142" s="248"/>
      <c r="L142" s="41"/>
      <c r="M142" s="249" t="s">
        <v>1</v>
      </c>
      <c r="N142" s="250" t="s">
        <v>44</v>
      </c>
      <c r="O142" s="88"/>
      <c r="P142" s="237">
        <f>O142*H142</f>
        <v>0</v>
      </c>
      <c r="Q142" s="237">
        <v>0</v>
      </c>
      <c r="R142" s="237">
        <f>Q142*H142</f>
        <v>0</v>
      </c>
      <c r="S142" s="237">
        <v>0</v>
      </c>
      <c r="T142" s="238">
        <f>S142*H142</f>
        <v>0</v>
      </c>
      <c r="U142" s="35"/>
      <c r="V142" s="35"/>
      <c r="W142" s="35"/>
      <c r="X142" s="35"/>
      <c r="Y142" s="35"/>
      <c r="Z142" s="35"/>
      <c r="AA142" s="35"/>
      <c r="AB142" s="35"/>
      <c r="AC142" s="35"/>
      <c r="AD142" s="35"/>
      <c r="AE142" s="35"/>
      <c r="AR142" s="239" t="s">
        <v>101</v>
      </c>
      <c r="AT142" s="239" t="s">
        <v>256</v>
      </c>
      <c r="AU142" s="239" t="s">
        <v>88</v>
      </c>
      <c r="AY142" s="14" t="s">
        <v>215</v>
      </c>
      <c r="BE142" s="240">
        <f>IF(N142="základní",J142,0)</f>
        <v>0</v>
      </c>
      <c r="BF142" s="240">
        <f>IF(N142="snížená",J142,0)</f>
        <v>0</v>
      </c>
      <c r="BG142" s="240">
        <f>IF(N142="zákl. přenesená",J142,0)</f>
        <v>0</v>
      </c>
      <c r="BH142" s="240">
        <f>IF(N142="sníž. přenesená",J142,0)</f>
        <v>0</v>
      </c>
      <c r="BI142" s="240">
        <f>IF(N142="nulová",J142,0)</f>
        <v>0</v>
      </c>
      <c r="BJ142" s="14" t="s">
        <v>86</v>
      </c>
      <c r="BK142" s="240">
        <f>ROUND(I142*H142,2)</f>
        <v>0</v>
      </c>
      <c r="BL142" s="14" t="s">
        <v>101</v>
      </c>
      <c r="BM142" s="239" t="s">
        <v>272</v>
      </c>
    </row>
    <row r="143" s="2" customFormat="1" ht="24.15" customHeight="1">
      <c r="A143" s="35"/>
      <c r="B143" s="36"/>
      <c r="C143" s="241" t="s">
        <v>8</v>
      </c>
      <c r="D143" s="241" t="s">
        <v>256</v>
      </c>
      <c r="E143" s="242" t="s">
        <v>273</v>
      </c>
      <c r="F143" s="243" t="s">
        <v>274</v>
      </c>
      <c r="G143" s="244" t="s">
        <v>259</v>
      </c>
      <c r="H143" s="245">
        <v>865</v>
      </c>
      <c r="I143" s="246"/>
      <c r="J143" s="247">
        <f>ROUND(I143*H143,2)</f>
        <v>0</v>
      </c>
      <c r="K143" s="248"/>
      <c r="L143" s="41"/>
      <c r="M143" s="249" t="s">
        <v>1</v>
      </c>
      <c r="N143" s="250" t="s">
        <v>44</v>
      </c>
      <c r="O143" s="88"/>
      <c r="P143" s="237">
        <f>O143*H143</f>
        <v>0</v>
      </c>
      <c r="Q143" s="237">
        <v>0</v>
      </c>
      <c r="R143" s="237">
        <f>Q143*H143</f>
        <v>0</v>
      </c>
      <c r="S143" s="237">
        <v>0</v>
      </c>
      <c r="T143" s="238">
        <f>S143*H143</f>
        <v>0</v>
      </c>
      <c r="U143" s="35"/>
      <c r="V143" s="35"/>
      <c r="W143" s="35"/>
      <c r="X143" s="35"/>
      <c r="Y143" s="35"/>
      <c r="Z143" s="35"/>
      <c r="AA143" s="35"/>
      <c r="AB143" s="35"/>
      <c r="AC143" s="35"/>
      <c r="AD143" s="35"/>
      <c r="AE143" s="35"/>
      <c r="AR143" s="239" t="s">
        <v>101</v>
      </c>
      <c r="AT143" s="239" t="s">
        <v>256</v>
      </c>
      <c r="AU143" s="239" t="s">
        <v>88</v>
      </c>
      <c r="AY143" s="14" t="s">
        <v>215</v>
      </c>
      <c r="BE143" s="240">
        <f>IF(N143="základní",J143,0)</f>
        <v>0</v>
      </c>
      <c r="BF143" s="240">
        <f>IF(N143="snížená",J143,0)</f>
        <v>0</v>
      </c>
      <c r="BG143" s="240">
        <f>IF(N143="zákl. přenesená",J143,0)</f>
        <v>0</v>
      </c>
      <c r="BH143" s="240">
        <f>IF(N143="sníž. přenesená",J143,0)</f>
        <v>0</v>
      </c>
      <c r="BI143" s="240">
        <f>IF(N143="nulová",J143,0)</f>
        <v>0</v>
      </c>
      <c r="BJ143" s="14" t="s">
        <v>86</v>
      </c>
      <c r="BK143" s="240">
        <f>ROUND(I143*H143,2)</f>
        <v>0</v>
      </c>
      <c r="BL143" s="14" t="s">
        <v>101</v>
      </c>
      <c r="BM143" s="239" t="s">
        <v>275</v>
      </c>
    </row>
    <row r="144" s="2" customFormat="1" ht="24.15" customHeight="1">
      <c r="A144" s="35"/>
      <c r="B144" s="36"/>
      <c r="C144" s="241" t="s">
        <v>276</v>
      </c>
      <c r="D144" s="241" t="s">
        <v>256</v>
      </c>
      <c r="E144" s="242" t="s">
        <v>277</v>
      </c>
      <c r="F144" s="243" t="s">
        <v>278</v>
      </c>
      <c r="G144" s="244" t="s">
        <v>226</v>
      </c>
      <c r="H144" s="245">
        <v>5</v>
      </c>
      <c r="I144" s="246"/>
      <c r="J144" s="247">
        <f>ROUND(I144*H144,2)</f>
        <v>0</v>
      </c>
      <c r="K144" s="248"/>
      <c r="L144" s="41"/>
      <c r="M144" s="249" t="s">
        <v>1</v>
      </c>
      <c r="N144" s="250" t="s">
        <v>44</v>
      </c>
      <c r="O144" s="88"/>
      <c r="P144" s="237">
        <f>O144*H144</f>
        <v>0</v>
      </c>
      <c r="Q144" s="237">
        <v>0</v>
      </c>
      <c r="R144" s="237">
        <f>Q144*H144</f>
        <v>0</v>
      </c>
      <c r="S144" s="237">
        <v>0</v>
      </c>
      <c r="T144" s="238">
        <f>S144*H144</f>
        <v>0</v>
      </c>
      <c r="U144" s="35"/>
      <c r="V144" s="35"/>
      <c r="W144" s="35"/>
      <c r="X144" s="35"/>
      <c r="Y144" s="35"/>
      <c r="Z144" s="35"/>
      <c r="AA144" s="35"/>
      <c r="AB144" s="35"/>
      <c r="AC144" s="35"/>
      <c r="AD144" s="35"/>
      <c r="AE144" s="35"/>
      <c r="AR144" s="239" t="s">
        <v>101</v>
      </c>
      <c r="AT144" s="239" t="s">
        <v>256</v>
      </c>
      <c r="AU144" s="239" t="s">
        <v>88</v>
      </c>
      <c r="AY144" s="14" t="s">
        <v>215</v>
      </c>
      <c r="BE144" s="240">
        <f>IF(N144="základní",J144,0)</f>
        <v>0</v>
      </c>
      <c r="BF144" s="240">
        <f>IF(N144="snížená",J144,0)</f>
        <v>0</v>
      </c>
      <c r="BG144" s="240">
        <f>IF(N144="zákl. přenesená",J144,0)</f>
        <v>0</v>
      </c>
      <c r="BH144" s="240">
        <f>IF(N144="sníž. přenesená",J144,0)</f>
        <v>0</v>
      </c>
      <c r="BI144" s="240">
        <f>IF(N144="nulová",J144,0)</f>
        <v>0</v>
      </c>
      <c r="BJ144" s="14" t="s">
        <v>86</v>
      </c>
      <c r="BK144" s="240">
        <f>ROUND(I144*H144,2)</f>
        <v>0</v>
      </c>
      <c r="BL144" s="14" t="s">
        <v>101</v>
      </c>
      <c r="BM144" s="239" t="s">
        <v>279</v>
      </c>
    </row>
    <row r="145" s="2" customFormat="1" ht="24.15" customHeight="1">
      <c r="A145" s="35"/>
      <c r="B145" s="36"/>
      <c r="C145" s="241" t="s">
        <v>280</v>
      </c>
      <c r="D145" s="241" t="s">
        <v>256</v>
      </c>
      <c r="E145" s="242" t="s">
        <v>281</v>
      </c>
      <c r="F145" s="243" t="s">
        <v>282</v>
      </c>
      <c r="G145" s="244" t="s">
        <v>259</v>
      </c>
      <c r="H145" s="245">
        <v>97.5</v>
      </c>
      <c r="I145" s="246"/>
      <c r="J145" s="247">
        <f>ROUND(I145*H145,2)</f>
        <v>0</v>
      </c>
      <c r="K145" s="248"/>
      <c r="L145" s="41"/>
      <c r="M145" s="249" t="s">
        <v>1</v>
      </c>
      <c r="N145" s="250" t="s">
        <v>44</v>
      </c>
      <c r="O145" s="88"/>
      <c r="P145" s="237">
        <f>O145*H145</f>
        <v>0</v>
      </c>
      <c r="Q145" s="237">
        <v>0</v>
      </c>
      <c r="R145" s="237">
        <f>Q145*H145</f>
        <v>0</v>
      </c>
      <c r="S145" s="237">
        <v>0</v>
      </c>
      <c r="T145" s="238">
        <f>S145*H145</f>
        <v>0</v>
      </c>
      <c r="U145" s="35"/>
      <c r="V145" s="35"/>
      <c r="W145" s="35"/>
      <c r="X145" s="35"/>
      <c r="Y145" s="35"/>
      <c r="Z145" s="35"/>
      <c r="AA145" s="35"/>
      <c r="AB145" s="35"/>
      <c r="AC145" s="35"/>
      <c r="AD145" s="35"/>
      <c r="AE145" s="35"/>
      <c r="AR145" s="239" t="s">
        <v>101</v>
      </c>
      <c r="AT145" s="239" t="s">
        <v>256</v>
      </c>
      <c r="AU145" s="239" t="s">
        <v>88</v>
      </c>
      <c r="AY145" s="14" t="s">
        <v>215</v>
      </c>
      <c r="BE145" s="240">
        <f>IF(N145="základní",J145,0)</f>
        <v>0</v>
      </c>
      <c r="BF145" s="240">
        <f>IF(N145="snížená",J145,0)</f>
        <v>0</v>
      </c>
      <c r="BG145" s="240">
        <f>IF(N145="zákl. přenesená",J145,0)</f>
        <v>0</v>
      </c>
      <c r="BH145" s="240">
        <f>IF(N145="sníž. přenesená",J145,0)</f>
        <v>0</v>
      </c>
      <c r="BI145" s="240">
        <f>IF(N145="nulová",J145,0)</f>
        <v>0</v>
      </c>
      <c r="BJ145" s="14" t="s">
        <v>86</v>
      </c>
      <c r="BK145" s="240">
        <f>ROUND(I145*H145,2)</f>
        <v>0</v>
      </c>
      <c r="BL145" s="14" t="s">
        <v>101</v>
      </c>
      <c r="BM145" s="239" t="s">
        <v>283</v>
      </c>
    </row>
    <row r="146" s="2" customFormat="1" ht="16.5" customHeight="1">
      <c r="A146" s="35"/>
      <c r="B146" s="36"/>
      <c r="C146" s="241" t="s">
        <v>284</v>
      </c>
      <c r="D146" s="241" t="s">
        <v>256</v>
      </c>
      <c r="E146" s="242" t="s">
        <v>285</v>
      </c>
      <c r="F146" s="243" t="s">
        <v>286</v>
      </c>
      <c r="G146" s="244" t="s">
        <v>287</v>
      </c>
      <c r="H146" s="245">
        <v>4.875</v>
      </c>
      <c r="I146" s="246"/>
      <c r="J146" s="247">
        <f>ROUND(I146*H146,2)</f>
        <v>0</v>
      </c>
      <c r="K146" s="248"/>
      <c r="L146" s="41"/>
      <c r="M146" s="249" t="s">
        <v>1</v>
      </c>
      <c r="N146" s="250" t="s">
        <v>44</v>
      </c>
      <c r="O146" s="88"/>
      <c r="P146" s="237">
        <f>O146*H146</f>
        <v>0</v>
      </c>
      <c r="Q146" s="237">
        <v>0</v>
      </c>
      <c r="R146" s="237">
        <f>Q146*H146</f>
        <v>0</v>
      </c>
      <c r="S146" s="237">
        <v>0</v>
      </c>
      <c r="T146" s="238">
        <f>S146*H146</f>
        <v>0</v>
      </c>
      <c r="U146" s="35"/>
      <c r="V146" s="35"/>
      <c r="W146" s="35"/>
      <c r="X146" s="35"/>
      <c r="Y146" s="35"/>
      <c r="Z146" s="35"/>
      <c r="AA146" s="35"/>
      <c r="AB146" s="35"/>
      <c r="AC146" s="35"/>
      <c r="AD146" s="35"/>
      <c r="AE146" s="35"/>
      <c r="AR146" s="239" t="s">
        <v>101</v>
      </c>
      <c r="AT146" s="239" t="s">
        <v>256</v>
      </c>
      <c r="AU146" s="239" t="s">
        <v>88</v>
      </c>
      <c r="AY146" s="14" t="s">
        <v>215</v>
      </c>
      <c r="BE146" s="240">
        <f>IF(N146="základní",J146,0)</f>
        <v>0</v>
      </c>
      <c r="BF146" s="240">
        <f>IF(N146="snížená",J146,0)</f>
        <v>0</v>
      </c>
      <c r="BG146" s="240">
        <f>IF(N146="zákl. přenesená",J146,0)</f>
        <v>0</v>
      </c>
      <c r="BH146" s="240">
        <f>IF(N146="sníž. přenesená",J146,0)</f>
        <v>0</v>
      </c>
      <c r="BI146" s="240">
        <f>IF(N146="nulová",J146,0)</f>
        <v>0</v>
      </c>
      <c r="BJ146" s="14" t="s">
        <v>86</v>
      </c>
      <c r="BK146" s="240">
        <f>ROUND(I146*H146,2)</f>
        <v>0</v>
      </c>
      <c r="BL146" s="14" t="s">
        <v>101</v>
      </c>
      <c r="BM146" s="239" t="s">
        <v>288</v>
      </c>
    </row>
    <row r="147" s="2" customFormat="1" ht="24.15" customHeight="1">
      <c r="A147" s="35"/>
      <c r="B147" s="36"/>
      <c r="C147" s="241" t="s">
        <v>289</v>
      </c>
      <c r="D147" s="241" t="s">
        <v>256</v>
      </c>
      <c r="E147" s="242" t="s">
        <v>290</v>
      </c>
      <c r="F147" s="243" t="s">
        <v>291</v>
      </c>
      <c r="G147" s="244" t="s">
        <v>287</v>
      </c>
      <c r="H147" s="245">
        <v>70</v>
      </c>
      <c r="I147" s="246"/>
      <c r="J147" s="247">
        <f>ROUND(I147*H147,2)</f>
        <v>0</v>
      </c>
      <c r="K147" s="248"/>
      <c r="L147" s="41"/>
      <c r="M147" s="249" t="s">
        <v>1</v>
      </c>
      <c r="N147" s="250" t="s">
        <v>44</v>
      </c>
      <c r="O147" s="88"/>
      <c r="P147" s="237">
        <f>O147*H147</f>
        <v>0</v>
      </c>
      <c r="Q147" s="237">
        <v>0</v>
      </c>
      <c r="R147" s="237">
        <f>Q147*H147</f>
        <v>0</v>
      </c>
      <c r="S147" s="237">
        <v>0</v>
      </c>
      <c r="T147" s="238">
        <f>S147*H147</f>
        <v>0</v>
      </c>
      <c r="U147" s="35"/>
      <c r="V147" s="35"/>
      <c r="W147" s="35"/>
      <c r="X147" s="35"/>
      <c r="Y147" s="35"/>
      <c r="Z147" s="35"/>
      <c r="AA147" s="35"/>
      <c r="AB147" s="35"/>
      <c r="AC147" s="35"/>
      <c r="AD147" s="35"/>
      <c r="AE147" s="35"/>
      <c r="AR147" s="239" t="s">
        <v>101</v>
      </c>
      <c r="AT147" s="239" t="s">
        <v>256</v>
      </c>
      <c r="AU147" s="239" t="s">
        <v>88</v>
      </c>
      <c r="AY147" s="14" t="s">
        <v>215</v>
      </c>
      <c r="BE147" s="240">
        <f>IF(N147="základní",J147,0)</f>
        <v>0</v>
      </c>
      <c r="BF147" s="240">
        <f>IF(N147="snížená",J147,0)</f>
        <v>0</v>
      </c>
      <c r="BG147" s="240">
        <f>IF(N147="zákl. přenesená",J147,0)</f>
        <v>0</v>
      </c>
      <c r="BH147" s="240">
        <f>IF(N147="sníž. přenesená",J147,0)</f>
        <v>0</v>
      </c>
      <c r="BI147" s="240">
        <f>IF(N147="nulová",J147,0)</f>
        <v>0</v>
      </c>
      <c r="BJ147" s="14" t="s">
        <v>86</v>
      </c>
      <c r="BK147" s="240">
        <f>ROUND(I147*H147,2)</f>
        <v>0</v>
      </c>
      <c r="BL147" s="14" t="s">
        <v>101</v>
      </c>
      <c r="BM147" s="239" t="s">
        <v>292</v>
      </c>
    </row>
    <row r="148" s="2" customFormat="1" ht="16.5" customHeight="1">
      <c r="A148" s="35"/>
      <c r="B148" s="36"/>
      <c r="C148" s="241" t="s">
        <v>293</v>
      </c>
      <c r="D148" s="241" t="s">
        <v>256</v>
      </c>
      <c r="E148" s="242" t="s">
        <v>294</v>
      </c>
      <c r="F148" s="243" t="s">
        <v>295</v>
      </c>
      <c r="G148" s="244" t="s">
        <v>287</v>
      </c>
      <c r="H148" s="245">
        <v>58.600000000000001</v>
      </c>
      <c r="I148" s="246"/>
      <c r="J148" s="247">
        <f>ROUND(I148*H148,2)</f>
        <v>0</v>
      </c>
      <c r="K148" s="248"/>
      <c r="L148" s="41"/>
      <c r="M148" s="249" t="s">
        <v>1</v>
      </c>
      <c r="N148" s="250" t="s">
        <v>44</v>
      </c>
      <c r="O148" s="88"/>
      <c r="P148" s="237">
        <f>O148*H148</f>
        <v>0</v>
      </c>
      <c r="Q148" s="237">
        <v>0</v>
      </c>
      <c r="R148" s="237">
        <f>Q148*H148</f>
        <v>0</v>
      </c>
      <c r="S148" s="237">
        <v>0</v>
      </c>
      <c r="T148" s="238">
        <f>S148*H148</f>
        <v>0</v>
      </c>
      <c r="U148" s="35"/>
      <c r="V148" s="35"/>
      <c r="W148" s="35"/>
      <c r="X148" s="35"/>
      <c r="Y148" s="35"/>
      <c r="Z148" s="35"/>
      <c r="AA148" s="35"/>
      <c r="AB148" s="35"/>
      <c r="AC148" s="35"/>
      <c r="AD148" s="35"/>
      <c r="AE148" s="35"/>
      <c r="AR148" s="239" t="s">
        <v>101</v>
      </c>
      <c r="AT148" s="239" t="s">
        <v>256</v>
      </c>
      <c r="AU148" s="239" t="s">
        <v>88</v>
      </c>
      <c r="AY148" s="14" t="s">
        <v>215</v>
      </c>
      <c r="BE148" s="240">
        <f>IF(N148="základní",J148,0)</f>
        <v>0</v>
      </c>
      <c r="BF148" s="240">
        <f>IF(N148="snížená",J148,0)</f>
        <v>0</v>
      </c>
      <c r="BG148" s="240">
        <f>IF(N148="zákl. přenesená",J148,0)</f>
        <v>0</v>
      </c>
      <c r="BH148" s="240">
        <f>IF(N148="sníž. přenesená",J148,0)</f>
        <v>0</v>
      </c>
      <c r="BI148" s="240">
        <f>IF(N148="nulová",J148,0)</f>
        <v>0</v>
      </c>
      <c r="BJ148" s="14" t="s">
        <v>86</v>
      </c>
      <c r="BK148" s="240">
        <f>ROUND(I148*H148,2)</f>
        <v>0</v>
      </c>
      <c r="BL148" s="14" t="s">
        <v>101</v>
      </c>
      <c r="BM148" s="239" t="s">
        <v>296</v>
      </c>
    </row>
    <row r="149" s="2" customFormat="1" ht="24.15" customHeight="1">
      <c r="A149" s="35"/>
      <c r="B149" s="36"/>
      <c r="C149" s="241" t="s">
        <v>7</v>
      </c>
      <c r="D149" s="241" t="s">
        <v>256</v>
      </c>
      <c r="E149" s="242" t="s">
        <v>297</v>
      </c>
      <c r="F149" s="243" t="s">
        <v>298</v>
      </c>
      <c r="G149" s="244" t="s">
        <v>259</v>
      </c>
      <c r="H149" s="245">
        <v>3536</v>
      </c>
      <c r="I149" s="246"/>
      <c r="J149" s="247">
        <f>ROUND(I149*H149,2)</f>
        <v>0</v>
      </c>
      <c r="K149" s="248"/>
      <c r="L149" s="41"/>
      <c r="M149" s="249" t="s">
        <v>1</v>
      </c>
      <c r="N149" s="250" t="s">
        <v>44</v>
      </c>
      <c r="O149" s="88"/>
      <c r="P149" s="237">
        <f>O149*H149</f>
        <v>0</v>
      </c>
      <c r="Q149" s="237">
        <v>0</v>
      </c>
      <c r="R149" s="237">
        <f>Q149*H149</f>
        <v>0</v>
      </c>
      <c r="S149" s="237">
        <v>0</v>
      </c>
      <c r="T149" s="238">
        <f>S149*H149</f>
        <v>0</v>
      </c>
      <c r="U149" s="35"/>
      <c r="V149" s="35"/>
      <c r="W149" s="35"/>
      <c r="X149" s="35"/>
      <c r="Y149" s="35"/>
      <c r="Z149" s="35"/>
      <c r="AA149" s="35"/>
      <c r="AB149" s="35"/>
      <c r="AC149" s="35"/>
      <c r="AD149" s="35"/>
      <c r="AE149" s="35"/>
      <c r="AR149" s="239" t="s">
        <v>101</v>
      </c>
      <c r="AT149" s="239" t="s">
        <v>256</v>
      </c>
      <c r="AU149" s="239" t="s">
        <v>88</v>
      </c>
      <c r="AY149" s="14" t="s">
        <v>215</v>
      </c>
      <c r="BE149" s="240">
        <f>IF(N149="základní",J149,0)</f>
        <v>0</v>
      </c>
      <c r="BF149" s="240">
        <f>IF(N149="snížená",J149,0)</f>
        <v>0</v>
      </c>
      <c r="BG149" s="240">
        <f>IF(N149="zákl. přenesená",J149,0)</f>
        <v>0</v>
      </c>
      <c r="BH149" s="240">
        <f>IF(N149="sníž. přenesená",J149,0)</f>
        <v>0</v>
      </c>
      <c r="BI149" s="240">
        <f>IF(N149="nulová",J149,0)</f>
        <v>0</v>
      </c>
      <c r="BJ149" s="14" t="s">
        <v>86</v>
      </c>
      <c r="BK149" s="240">
        <f>ROUND(I149*H149,2)</f>
        <v>0</v>
      </c>
      <c r="BL149" s="14" t="s">
        <v>101</v>
      </c>
      <c r="BM149" s="239" t="s">
        <v>299</v>
      </c>
    </row>
    <row r="150" s="2" customFormat="1" ht="16.5" customHeight="1">
      <c r="A150" s="35"/>
      <c r="B150" s="36"/>
      <c r="C150" s="241" t="s">
        <v>300</v>
      </c>
      <c r="D150" s="241" t="s">
        <v>256</v>
      </c>
      <c r="E150" s="242" t="s">
        <v>301</v>
      </c>
      <c r="F150" s="243" t="s">
        <v>302</v>
      </c>
      <c r="G150" s="244" t="s">
        <v>287</v>
      </c>
      <c r="H150" s="245">
        <v>634.20000000000005</v>
      </c>
      <c r="I150" s="246"/>
      <c r="J150" s="247">
        <f>ROUND(I150*H150,2)</f>
        <v>0</v>
      </c>
      <c r="K150" s="248"/>
      <c r="L150" s="41"/>
      <c r="M150" s="249" t="s">
        <v>1</v>
      </c>
      <c r="N150" s="250" t="s">
        <v>44</v>
      </c>
      <c r="O150" s="88"/>
      <c r="P150" s="237">
        <f>O150*H150</f>
        <v>0</v>
      </c>
      <c r="Q150" s="237">
        <v>0</v>
      </c>
      <c r="R150" s="237">
        <f>Q150*H150</f>
        <v>0</v>
      </c>
      <c r="S150" s="237">
        <v>0</v>
      </c>
      <c r="T150" s="238">
        <f>S150*H150</f>
        <v>0</v>
      </c>
      <c r="U150" s="35"/>
      <c r="V150" s="35"/>
      <c r="W150" s="35"/>
      <c r="X150" s="35"/>
      <c r="Y150" s="35"/>
      <c r="Z150" s="35"/>
      <c r="AA150" s="35"/>
      <c r="AB150" s="35"/>
      <c r="AC150" s="35"/>
      <c r="AD150" s="35"/>
      <c r="AE150" s="35"/>
      <c r="AR150" s="239" t="s">
        <v>101</v>
      </c>
      <c r="AT150" s="239" t="s">
        <v>256</v>
      </c>
      <c r="AU150" s="239" t="s">
        <v>88</v>
      </c>
      <c r="AY150" s="14" t="s">
        <v>215</v>
      </c>
      <c r="BE150" s="240">
        <f>IF(N150="základní",J150,0)</f>
        <v>0</v>
      </c>
      <c r="BF150" s="240">
        <f>IF(N150="snížená",J150,0)</f>
        <v>0</v>
      </c>
      <c r="BG150" s="240">
        <f>IF(N150="zákl. přenesená",J150,0)</f>
        <v>0</v>
      </c>
      <c r="BH150" s="240">
        <f>IF(N150="sníž. přenesená",J150,0)</f>
        <v>0</v>
      </c>
      <c r="BI150" s="240">
        <f>IF(N150="nulová",J150,0)</f>
        <v>0</v>
      </c>
      <c r="BJ150" s="14" t="s">
        <v>86</v>
      </c>
      <c r="BK150" s="240">
        <f>ROUND(I150*H150,2)</f>
        <v>0</v>
      </c>
      <c r="BL150" s="14" t="s">
        <v>101</v>
      </c>
      <c r="BM150" s="239" t="s">
        <v>303</v>
      </c>
    </row>
    <row r="151" s="2" customFormat="1" ht="24.15" customHeight="1">
      <c r="A151" s="35"/>
      <c r="B151" s="36"/>
      <c r="C151" s="241" t="s">
        <v>304</v>
      </c>
      <c r="D151" s="241" t="s">
        <v>256</v>
      </c>
      <c r="E151" s="242" t="s">
        <v>305</v>
      </c>
      <c r="F151" s="243" t="s">
        <v>306</v>
      </c>
      <c r="G151" s="244" t="s">
        <v>307</v>
      </c>
      <c r="H151" s="245">
        <v>0.028000000000000001</v>
      </c>
      <c r="I151" s="246"/>
      <c r="J151" s="247">
        <f>ROUND(I151*H151,2)</f>
        <v>0</v>
      </c>
      <c r="K151" s="248"/>
      <c r="L151" s="41"/>
      <c r="M151" s="249" t="s">
        <v>1</v>
      </c>
      <c r="N151" s="250" t="s">
        <v>44</v>
      </c>
      <c r="O151" s="88"/>
      <c r="P151" s="237">
        <f>O151*H151</f>
        <v>0</v>
      </c>
      <c r="Q151" s="237">
        <v>0</v>
      </c>
      <c r="R151" s="237">
        <f>Q151*H151</f>
        <v>0</v>
      </c>
      <c r="S151" s="237">
        <v>0</v>
      </c>
      <c r="T151" s="238">
        <f>S151*H151</f>
        <v>0</v>
      </c>
      <c r="U151" s="35"/>
      <c r="V151" s="35"/>
      <c r="W151" s="35"/>
      <c r="X151" s="35"/>
      <c r="Y151" s="35"/>
      <c r="Z151" s="35"/>
      <c r="AA151" s="35"/>
      <c r="AB151" s="35"/>
      <c r="AC151" s="35"/>
      <c r="AD151" s="35"/>
      <c r="AE151" s="35"/>
      <c r="AR151" s="239" t="s">
        <v>101</v>
      </c>
      <c r="AT151" s="239" t="s">
        <v>256</v>
      </c>
      <c r="AU151" s="239" t="s">
        <v>88</v>
      </c>
      <c r="AY151" s="14" t="s">
        <v>215</v>
      </c>
      <c r="BE151" s="240">
        <f>IF(N151="základní",J151,0)</f>
        <v>0</v>
      </c>
      <c r="BF151" s="240">
        <f>IF(N151="snížená",J151,0)</f>
        <v>0</v>
      </c>
      <c r="BG151" s="240">
        <f>IF(N151="zákl. přenesená",J151,0)</f>
        <v>0</v>
      </c>
      <c r="BH151" s="240">
        <f>IF(N151="sníž. přenesená",J151,0)</f>
        <v>0</v>
      </c>
      <c r="BI151" s="240">
        <f>IF(N151="nulová",J151,0)</f>
        <v>0</v>
      </c>
      <c r="BJ151" s="14" t="s">
        <v>86</v>
      </c>
      <c r="BK151" s="240">
        <f>ROUND(I151*H151,2)</f>
        <v>0</v>
      </c>
      <c r="BL151" s="14" t="s">
        <v>101</v>
      </c>
      <c r="BM151" s="239" t="s">
        <v>308</v>
      </c>
    </row>
    <row r="152" s="2" customFormat="1" ht="24.15" customHeight="1">
      <c r="A152" s="35"/>
      <c r="B152" s="36"/>
      <c r="C152" s="241" t="s">
        <v>309</v>
      </c>
      <c r="D152" s="241" t="s">
        <v>256</v>
      </c>
      <c r="E152" s="242" t="s">
        <v>310</v>
      </c>
      <c r="F152" s="243" t="s">
        <v>311</v>
      </c>
      <c r="G152" s="244" t="s">
        <v>307</v>
      </c>
      <c r="H152" s="245">
        <v>0.18099999999999999</v>
      </c>
      <c r="I152" s="246"/>
      <c r="J152" s="247">
        <f>ROUND(I152*H152,2)</f>
        <v>0</v>
      </c>
      <c r="K152" s="248"/>
      <c r="L152" s="41"/>
      <c r="M152" s="249" t="s">
        <v>1</v>
      </c>
      <c r="N152" s="250" t="s">
        <v>44</v>
      </c>
      <c r="O152" s="88"/>
      <c r="P152" s="237">
        <f>O152*H152</f>
        <v>0</v>
      </c>
      <c r="Q152" s="237">
        <v>0</v>
      </c>
      <c r="R152" s="237">
        <f>Q152*H152</f>
        <v>0</v>
      </c>
      <c r="S152" s="237">
        <v>0</v>
      </c>
      <c r="T152" s="238">
        <f>S152*H152</f>
        <v>0</v>
      </c>
      <c r="U152" s="35"/>
      <c r="V152" s="35"/>
      <c r="W152" s="35"/>
      <c r="X152" s="35"/>
      <c r="Y152" s="35"/>
      <c r="Z152" s="35"/>
      <c r="AA152" s="35"/>
      <c r="AB152" s="35"/>
      <c r="AC152" s="35"/>
      <c r="AD152" s="35"/>
      <c r="AE152" s="35"/>
      <c r="AR152" s="239" t="s">
        <v>101</v>
      </c>
      <c r="AT152" s="239" t="s">
        <v>256</v>
      </c>
      <c r="AU152" s="239" t="s">
        <v>88</v>
      </c>
      <c r="AY152" s="14" t="s">
        <v>215</v>
      </c>
      <c r="BE152" s="240">
        <f>IF(N152="základní",J152,0)</f>
        <v>0</v>
      </c>
      <c r="BF152" s="240">
        <f>IF(N152="snížená",J152,0)</f>
        <v>0</v>
      </c>
      <c r="BG152" s="240">
        <f>IF(N152="zákl. přenesená",J152,0)</f>
        <v>0</v>
      </c>
      <c r="BH152" s="240">
        <f>IF(N152="sníž. přenesená",J152,0)</f>
        <v>0</v>
      </c>
      <c r="BI152" s="240">
        <f>IF(N152="nulová",J152,0)</f>
        <v>0</v>
      </c>
      <c r="BJ152" s="14" t="s">
        <v>86</v>
      </c>
      <c r="BK152" s="240">
        <f>ROUND(I152*H152,2)</f>
        <v>0</v>
      </c>
      <c r="BL152" s="14" t="s">
        <v>101</v>
      </c>
      <c r="BM152" s="239" t="s">
        <v>312</v>
      </c>
    </row>
    <row r="153" s="2" customFormat="1" ht="24.15" customHeight="1">
      <c r="A153" s="35"/>
      <c r="B153" s="36"/>
      <c r="C153" s="241" t="s">
        <v>313</v>
      </c>
      <c r="D153" s="241" t="s">
        <v>256</v>
      </c>
      <c r="E153" s="242" t="s">
        <v>314</v>
      </c>
      <c r="F153" s="243" t="s">
        <v>315</v>
      </c>
      <c r="G153" s="244" t="s">
        <v>307</v>
      </c>
      <c r="H153" s="245">
        <v>0.69699999999999995</v>
      </c>
      <c r="I153" s="246"/>
      <c r="J153" s="247">
        <f>ROUND(I153*H153,2)</f>
        <v>0</v>
      </c>
      <c r="K153" s="248"/>
      <c r="L153" s="41"/>
      <c r="M153" s="249" t="s">
        <v>1</v>
      </c>
      <c r="N153" s="250" t="s">
        <v>44</v>
      </c>
      <c r="O153" s="88"/>
      <c r="P153" s="237">
        <f>O153*H153</f>
        <v>0</v>
      </c>
      <c r="Q153" s="237">
        <v>0</v>
      </c>
      <c r="R153" s="237">
        <f>Q153*H153</f>
        <v>0</v>
      </c>
      <c r="S153" s="237">
        <v>0</v>
      </c>
      <c r="T153" s="238">
        <f>S153*H153</f>
        <v>0</v>
      </c>
      <c r="U153" s="35"/>
      <c r="V153" s="35"/>
      <c r="W153" s="35"/>
      <c r="X153" s="35"/>
      <c r="Y153" s="35"/>
      <c r="Z153" s="35"/>
      <c r="AA153" s="35"/>
      <c r="AB153" s="35"/>
      <c r="AC153" s="35"/>
      <c r="AD153" s="35"/>
      <c r="AE153" s="35"/>
      <c r="AR153" s="239" t="s">
        <v>101</v>
      </c>
      <c r="AT153" s="239" t="s">
        <v>256</v>
      </c>
      <c r="AU153" s="239" t="s">
        <v>88</v>
      </c>
      <c r="AY153" s="14" t="s">
        <v>215</v>
      </c>
      <c r="BE153" s="240">
        <f>IF(N153="základní",J153,0)</f>
        <v>0</v>
      </c>
      <c r="BF153" s="240">
        <f>IF(N153="snížená",J153,0)</f>
        <v>0</v>
      </c>
      <c r="BG153" s="240">
        <f>IF(N153="zákl. přenesená",J153,0)</f>
        <v>0</v>
      </c>
      <c r="BH153" s="240">
        <f>IF(N153="sníž. přenesená",J153,0)</f>
        <v>0</v>
      </c>
      <c r="BI153" s="240">
        <f>IF(N153="nulová",J153,0)</f>
        <v>0</v>
      </c>
      <c r="BJ153" s="14" t="s">
        <v>86</v>
      </c>
      <c r="BK153" s="240">
        <f>ROUND(I153*H153,2)</f>
        <v>0</v>
      </c>
      <c r="BL153" s="14" t="s">
        <v>101</v>
      </c>
      <c r="BM153" s="239" t="s">
        <v>316</v>
      </c>
    </row>
    <row r="154" s="2" customFormat="1" ht="24.15" customHeight="1">
      <c r="A154" s="35"/>
      <c r="B154" s="36"/>
      <c r="C154" s="241" t="s">
        <v>317</v>
      </c>
      <c r="D154" s="241" t="s">
        <v>256</v>
      </c>
      <c r="E154" s="242" t="s">
        <v>318</v>
      </c>
      <c r="F154" s="243" t="s">
        <v>319</v>
      </c>
      <c r="G154" s="244" t="s">
        <v>307</v>
      </c>
      <c r="H154" s="245">
        <v>0.89000000000000001</v>
      </c>
      <c r="I154" s="246"/>
      <c r="J154" s="247">
        <f>ROUND(I154*H154,2)</f>
        <v>0</v>
      </c>
      <c r="K154" s="248"/>
      <c r="L154" s="41"/>
      <c r="M154" s="249" t="s">
        <v>1</v>
      </c>
      <c r="N154" s="250" t="s">
        <v>44</v>
      </c>
      <c r="O154" s="88"/>
      <c r="P154" s="237">
        <f>O154*H154</f>
        <v>0</v>
      </c>
      <c r="Q154" s="237">
        <v>0</v>
      </c>
      <c r="R154" s="237">
        <f>Q154*H154</f>
        <v>0</v>
      </c>
      <c r="S154" s="237">
        <v>0</v>
      </c>
      <c r="T154" s="238">
        <f>S154*H154</f>
        <v>0</v>
      </c>
      <c r="U154" s="35"/>
      <c r="V154" s="35"/>
      <c r="W154" s="35"/>
      <c r="X154" s="35"/>
      <c r="Y154" s="35"/>
      <c r="Z154" s="35"/>
      <c r="AA154" s="35"/>
      <c r="AB154" s="35"/>
      <c r="AC154" s="35"/>
      <c r="AD154" s="35"/>
      <c r="AE154" s="35"/>
      <c r="AR154" s="239" t="s">
        <v>101</v>
      </c>
      <c r="AT154" s="239" t="s">
        <v>256</v>
      </c>
      <c r="AU154" s="239" t="s">
        <v>88</v>
      </c>
      <c r="AY154" s="14" t="s">
        <v>215</v>
      </c>
      <c r="BE154" s="240">
        <f>IF(N154="základní",J154,0)</f>
        <v>0</v>
      </c>
      <c r="BF154" s="240">
        <f>IF(N154="snížená",J154,0)</f>
        <v>0</v>
      </c>
      <c r="BG154" s="240">
        <f>IF(N154="zákl. přenesená",J154,0)</f>
        <v>0</v>
      </c>
      <c r="BH154" s="240">
        <f>IF(N154="sníž. přenesená",J154,0)</f>
        <v>0</v>
      </c>
      <c r="BI154" s="240">
        <f>IF(N154="nulová",J154,0)</f>
        <v>0</v>
      </c>
      <c r="BJ154" s="14" t="s">
        <v>86</v>
      </c>
      <c r="BK154" s="240">
        <f>ROUND(I154*H154,2)</f>
        <v>0</v>
      </c>
      <c r="BL154" s="14" t="s">
        <v>101</v>
      </c>
      <c r="BM154" s="239" t="s">
        <v>320</v>
      </c>
    </row>
    <row r="155" s="2" customFormat="1" ht="24.15" customHeight="1">
      <c r="A155" s="35"/>
      <c r="B155" s="36"/>
      <c r="C155" s="241" t="s">
        <v>321</v>
      </c>
      <c r="D155" s="241" t="s">
        <v>256</v>
      </c>
      <c r="E155" s="242" t="s">
        <v>322</v>
      </c>
      <c r="F155" s="243" t="s">
        <v>323</v>
      </c>
      <c r="G155" s="244" t="s">
        <v>307</v>
      </c>
      <c r="H155" s="245">
        <v>0.016</v>
      </c>
      <c r="I155" s="246"/>
      <c r="J155" s="247">
        <f>ROUND(I155*H155,2)</f>
        <v>0</v>
      </c>
      <c r="K155" s="248"/>
      <c r="L155" s="41"/>
      <c r="M155" s="249" t="s">
        <v>1</v>
      </c>
      <c r="N155" s="250" t="s">
        <v>44</v>
      </c>
      <c r="O155" s="88"/>
      <c r="P155" s="237">
        <f>O155*H155</f>
        <v>0</v>
      </c>
      <c r="Q155" s="237">
        <v>0</v>
      </c>
      <c r="R155" s="237">
        <f>Q155*H155</f>
        <v>0</v>
      </c>
      <c r="S155" s="237">
        <v>0</v>
      </c>
      <c r="T155" s="238">
        <f>S155*H155</f>
        <v>0</v>
      </c>
      <c r="U155" s="35"/>
      <c r="V155" s="35"/>
      <c r="W155" s="35"/>
      <c r="X155" s="35"/>
      <c r="Y155" s="35"/>
      <c r="Z155" s="35"/>
      <c r="AA155" s="35"/>
      <c r="AB155" s="35"/>
      <c r="AC155" s="35"/>
      <c r="AD155" s="35"/>
      <c r="AE155" s="35"/>
      <c r="AR155" s="239" t="s">
        <v>101</v>
      </c>
      <c r="AT155" s="239" t="s">
        <v>256</v>
      </c>
      <c r="AU155" s="239" t="s">
        <v>88</v>
      </c>
      <c r="AY155" s="14" t="s">
        <v>215</v>
      </c>
      <c r="BE155" s="240">
        <f>IF(N155="základní",J155,0)</f>
        <v>0</v>
      </c>
      <c r="BF155" s="240">
        <f>IF(N155="snížená",J155,0)</f>
        <v>0</v>
      </c>
      <c r="BG155" s="240">
        <f>IF(N155="zákl. přenesená",J155,0)</f>
        <v>0</v>
      </c>
      <c r="BH155" s="240">
        <f>IF(N155="sníž. přenesená",J155,0)</f>
        <v>0</v>
      </c>
      <c r="BI155" s="240">
        <f>IF(N155="nulová",J155,0)</f>
        <v>0</v>
      </c>
      <c r="BJ155" s="14" t="s">
        <v>86</v>
      </c>
      <c r="BK155" s="240">
        <f>ROUND(I155*H155,2)</f>
        <v>0</v>
      </c>
      <c r="BL155" s="14" t="s">
        <v>101</v>
      </c>
      <c r="BM155" s="239" t="s">
        <v>324</v>
      </c>
    </row>
    <row r="156" s="2" customFormat="1" ht="24.15" customHeight="1">
      <c r="A156" s="35"/>
      <c r="B156" s="36"/>
      <c r="C156" s="241" t="s">
        <v>325</v>
      </c>
      <c r="D156" s="241" t="s">
        <v>256</v>
      </c>
      <c r="E156" s="242" t="s">
        <v>326</v>
      </c>
      <c r="F156" s="243" t="s">
        <v>327</v>
      </c>
      <c r="G156" s="244" t="s">
        <v>221</v>
      </c>
      <c r="H156" s="245">
        <v>50</v>
      </c>
      <c r="I156" s="246"/>
      <c r="J156" s="247">
        <f>ROUND(I156*H156,2)</f>
        <v>0</v>
      </c>
      <c r="K156" s="248"/>
      <c r="L156" s="41"/>
      <c r="M156" s="249" t="s">
        <v>1</v>
      </c>
      <c r="N156" s="250" t="s">
        <v>44</v>
      </c>
      <c r="O156" s="88"/>
      <c r="P156" s="237">
        <f>O156*H156</f>
        <v>0</v>
      </c>
      <c r="Q156" s="237">
        <v>0</v>
      </c>
      <c r="R156" s="237">
        <f>Q156*H156</f>
        <v>0</v>
      </c>
      <c r="S156" s="237">
        <v>0</v>
      </c>
      <c r="T156" s="238">
        <f>S156*H156</f>
        <v>0</v>
      </c>
      <c r="U156" s="35"/>
      <c r="V156" s="35"/>
      <c r="W156" s="35"/>
      <c r="X156" s="35"/>
      <c r="Y156" s="35"/>
      <c r="Z156" s="35"/>
      <c r="AA156" s="35"/>
      <c r="AB156" s="35"/>
      <c r="AC156" s="35"/>
      <c r="AD156" s="35"/>
      <c r="AE156" s="35"/>
      <c r="AR156" s="239" t="s">
        <v>101</v>
      </c>
      <c r="AT156" s="239" t="s">
        <v>256</v>
      </c>
      <c r="AU156" s="239" t="s">
        <v>88</v>
      </c>
      <c r="AY156" s="14" t="s">
        <v>215</v>
      </c>
      <c r="BE156" s="240">
        <f>IF(N156="základní",J156,0)</f>
        <v>0</v>
      </c>
      <c r="BF156" s="240">
        <f>IF(N156="snížená",J156,0)</f>
        <v>0</v>
      </c>
      <c r="BG156" s="240">
        <f>IF(N156="zákl. přenesená",J156,0)</f>
        <v>0</v>
      </c>
      <c r="BH156" s="240">
        <f>IF(N156="sníž. přenesená",J156,0)</f>
        <v>0</v>
      </c>
      <c r="BI156" s="240">
        <f>IF(N156="nulová",J156,0)</f>
        <v>0</v>
      </c>
      <c r="BJ156" s="14" t="s">
        <v>86</v>
      </c>
      <c r="BK156" s="240">
        <f>ROUND(I156*H156,2)</f>
        <v>0</v>
      </c>
      <c r="BL156" s="14" t="s">
        <v>101</v>
      </c>
      <c r="BM156" s="239" t="s">
        <v>328</v>
      </c>
    </row>
    <row r="157" s="2" customFormat="1" ht="24.15" customHeight="1">
      <c r="A157" s="35"/>
      <c r="B157" s="36"/>
      <c r="C157" s="241" t="s">
        <v>329</v>
      </c>
      <c r="D157" s="241" t="s">
        <v>256</v>
      </c>
      <c r="E157" s="242" t="s">
        <v>330</v>
      </c>
      <c r="F157" s="243" t="s">
        <v>331</v>
      </c>
      <c r="G157" s="244" t="s">
        <v>226</v>
      </c>
      <c r="H157" s="245">
        <v>4</v>
      </c>
      <c r="I157" s="246"/>
      <c r="J157" s="247">
        <f>ROUND(I157*H157,2)</f>
        <v>0</v>
      </c>
      <c r="K157" s="248"/>
      <c r="L157" s="41"/>
      <c r="M157" s="249" t="s">
        <v>1</v>
      </c>
      <c r="N157" s="250" t="s">
        <v>44</v>
      </c>
      <c r="O157" s="88"/>
      <c r="P157" s="237">
        <f>O157*H157</f>
        <v>0</v>
      </c>
      <c r="Q157" s="237">
        <v>0</v>
      </c>
      <c r="R157" s="237">
        <f>Q157*H157</f>
        <v>0</v>
      </c>
      <c r="S157" s="237">
        <v>0</v>
      </c>
      <c r="T157" s="238">
        <f>S157*H157</f>
        <v>0</v>
      </c>
      <c r="U157" s="35"/>
      <c r="V157" s="35"/>
      <c r="W157" s="35"/>
      <c r="X157" s="35"/>
      <c r="Y157" s="35"/>
      <c r="Z157" s="35"/>
      <c r="AA157" s="35"/>
      <c r="AB157" s="35"/>
      <c r="AC157" s="35"/>
      <c r="AD157" s="35"/>
      <c r="AE157" s="35"/>
      <c r="AR157" s="239" t="s">
        <v>101</v>
      </c>
      <c r="AT157" s="239" t="s">
        <v>256</v>
      </c>
      <c r="AU157" s="239" t="s">
        <v>88</v>
      </c>
      <c r="AY157" s="14" t="s">
        <v>215</v>
      </c>
      <c r="BE157" s="240">
        <f>IF(N157="základní",J157,0)</f>
        <v>0</v>
      </c>
      <c r="BF157" s="240">
        <f>IF(N157="snížená",J157,0)</f>
        <v>0</v>
      </c>
      <c r="BG157" s="240">
        <f>IF(N157="zákl. přenesená",J157,0)</f>
        <v>0</v>
      </c>
      <c r="BH157" s="240">
        <f>IF(N157="sníž. přenesená",J157,0)</f>
        <v>0</v>
      </c>
      <c r="BI157" s="240">
        <f>IF(N157="nulová",J157,0)</f>
        <v>0</v>
      </c>
      <c r="BJ157" s="14" t="s">
        <v>86</v>
      </c>
      <c r="BK157" s="240">
        <f>ROUND(I157*H157,2)</f>
        <v>0</v>
      </c>
      <c r="BL157" s="14" t="s">
        <v>101</v>
      </c>
      <c r="BM157" s="239" t="s">
        <v>332</v>
      </c>
    </row>
    <row r="158" s="2" customFormat="1" ht="16.5" customHeight="1">
      <c r="A158" s="35"/>
      <c r="B158" s="36"/>
      <c r="C158" s="241" t="s">
        <v>333</v>
      </c>
      <c r="D158" s="241" t="s">
        <v>256</v>
      </c>
      <c r="E158" s="242" t="s">
        <v>334</v>
      </c>
      <c r="F158" s="243" t="s">
        <v>335</v>
      </c>
      <c r="G158" s="244" t="s">
        <v>336</v>
      </c>
      <c r="H158" s="245">
        <v>38</v>
      </c>
      <c r="I158" s="246"/>
      <c r="J158" s="247">
        <f>ROUND(I158*H158,2)</f>
        <v>0</v>
      </c>
      <c r="K158" s="248"/>
      <c r="L158" s="41"/>
      <c r="M158" s="249" t="s">
        <v>1</v>
      </c>
      <c r="N158" s="250" t="s">
        <v>44</v>
      </c>
      <c r="O158" s="88"/>
      <c r="P158" s="237">
        <f>O158*H158</f>
        <v>0</v>
      </c>
      <c r="Q158" s="237">
        <v>0</v>
      </c>
      <c r="R158" s="237">
        <f>Q158*H158</f>
        <v>0</v>
      </c>
      <c r="S158" s="237">
        <v>0</v>
      </c>
      <c r="T158" s="238">
        <f>S158*H158</f>
        <v>0</v>
      </c>
      <c r="U158" s="35"/>
      <c r="V158" s="35"/>
      <c r="W158" s="35"/>
      <c r="X158" s="35"/>
      <c r="Y158" s="35"/>
      <c r="Z158" s="35"/>
      <c r="AA158" s="35"/>
      <c r="AB158" s="35"/>
      <c r="AC158" s="35"/>
      <c r="AD158" s="35"/>
      <c r="AE158" s="35"/>
      <c r="AR158" s="239" t="s">
        <v>101</v>
      </c>
      <c r="AT158" s="239" t="s">
        <v>256</v>
      </c>
      <c r="AU158" s="239" t="s">
        <v>88</v>
      </c>
      <c r="AY158" s="14" t="s">
        <v>215</v>
      </c>
      <c r="BE158" s="240">
        <f>IF(N158="základní",J158,0)</f>
        <v>0</v>
      </c>
      <c r="BF158" s="240">
        <f>IF(N158="snížená",J158,0)</f>
        <v>0</v>
      </c>
      <c r="BG158" s="240">
        <f>IF(N158="zákl. přenesená",J158,0)</f>
        <v>0</v>
      </c>
      <c r="BH158" s="240">
        <f>IF(N158="sníž. přenesená",J158,0)</f>
        <v>0</v>
      </c>
      <c r="BI158" s="240">
        <f>IF(N158="nulová",J158,0)</f>
        <v>0</v>
      </c>
      <c r="BJ158" s="14" t="s">
        <v>86</v>
      </c>
      <c r="BK158" s="240">
        <f>ROUND(I158*H158,2)</f>
        <v>0</v>
      </c>
      <c r="BL158" s="14" t="s">
        <v>101</v>
      </c>
      <c r="BM158" s="239" t="s">
        <v>337</v>
      </c>
    </row>
    <row r="159" s="2" customFormat="1" ht="21.75" customHeight="1">
      <c r="A159" s="35"/>
      <c r="B159" s="36"/>
      <c r="C159" s="241" t="s">
        <v>338</v>
      </c>
      <c r="D159" s="241" t="s">
        <v>256</v>
      </c>
      <c r="E159" s="242" t="s">
        <v>339</v>
      </c>
      <c r="F159" s="243" t="s">
        <v>340</v>
      </c>
      <c r="G159" s="244" t="s">
        <v>226</v>
      </c>
      <c r="H159" s="245">
        <v>14</v>
      </c>
      <c r="I159" s="246"/>
      <c r="J159" s="247">
        <f>ROUND(I159*H159,2)</f>
        <v>0</v>
      </c>
      <c r="K159" s="248"/>
      <c r="L159" s="41"/>
      <c r="M159" s="249" t="s">
        <v>1</v>
      </c>
      <c r="N159" s="250" t="s">
        <v>44</v>
      </c>
      <c r="O159" s="88"/>
      <c r="P159" s="237">
        <f>O159*H159</f>
        <v>0</v>
      </c>
      <c r="Q159" s="237">
        <v>0</v>
      </c>
      <c r="R159" s="237">
        <f>Q159*H159</f>
        <v>0</v>
      </c>
      <c r="S159" s="237">
        <v>0</v>
      </c>
      <c r="T159" s="238">
        <f>S159*H159</f>
        <v>0</v>
      </c>
      <c r="U159" s="35"/>
      <c r="V159" s="35"/>
      <c r="W159" s="35"/>
      <c r="X159" s="35"/>
      <c r="Y159" s="35"/>
      <c r="Z159" s="35"/>
      <c r="AA159" s="35"/>
      <c r="AB159" s="35"/>
      <c r="AC159" s="35"/>
      <c r="AD159" s="35"/>
      <c r="AE159" s="35"/>
      <c r="AR159" s="239" t="s">
        <v>101</v>
      </c>
      <c r="AT159" s="239" t="s">
        <v>256</v>
      </c>
      <c r="AU159" s="239" t="s">
        <v>88</v>
      </c>
      <c r="AY159" s="14" t="s">
        <v>215</v>
      </c>
      <c r="BE159" s="240">
        <f>IF(N159="základní",J159,0)</f>
        <v>0</v>
      </c>
      <c r="BF159" s="240">
        <f>IF(N159="snížená",J159,0)</f>
        <v>0</v>
      </c>
      <c r="BG159" s="240">
        <f>IF(N159="zákl. přenesená",J159,0)</f>
        <v>0</v>
      </c>
      <c r="BH159" s="240">
        <f>IF(N159="sníž. přenesená",J159,0)</f>
        <v>0</v>
      </c>
      <c r="BI159" s="240">
        <f>IF(N159="nulová",J159,0)</f>
        <v>0</v>
      </c>
      <c r="BJ159" s="14" t="s">
        <v>86</v>
      </c>
      <c r="BK159" s="240">
        <f>ROUND(I159*H159,2)</f>
        <v>0</v>
      </c>
      <c r="BL159" s="14" t="s">
        <v>101</v>
      </c>
      <c r="BM159" s="239" t="s">
        <v>341</v>
      </c>
    </row>
    <row r="160" s="2" customFormat="1" ht="24.15" customHeight="1">
      <c r="A160" s="35"/>
      <c r="B160" s="36"/>
      <c r="C160" s="241" t="s">
        <v>342</v>
      </c>
      <c r="D160" s="241" t="s">
        <v>256</v>
      </c>
      <c r="E160" s="242" t="s">
        <v>343</v>
      </c>
      <c r="F160" s="243" t="s">
        <v>344</v>
      </c>
      <c r="G160" s="244" t="s">
        <v>307</v>
      </c>
      <c r="H160" s="245">
        <v>0.056000000000000001</v>
      </c>
      <c r="I160" s="246"/>
      <c r="J160" s="247">
        <f>ROUND(I160*H160,2)</f>
        <v>0</v>
      </c>
      <c r="K160" s="248"/>
      <c r="L160" s="41"/>
      <c r="M160" s="249" t="s">
        <v>1</v>
      </c>
      <c r="N160" s="250" t="s">
        <v>44</v>
      </c>
      <c r="O160" s="88"/>
      <c r="P160" s="237">
        <f>O160*H160</f>
        <v>0</v>
      </c>
      <c r="Q160" s="237">
        <v>0</v>
      </c>
      <c r="R160" s="237">
        <f>Q160*H160</f>
        <v>0</v>
      </c>
      <c r="S160" s="237">
        <v>0</v>
      </c>
      <c r="T160" s="238">
        <f>S160*H160</f>
        <v>0</v>
      </c>
      <c r="U160" s="35"/>
      <c r="V160" s="35"/>
      <c r="W160" s="35"/>
      <c r="X160" s="35"/>
      <c r="Y160" s="35"/>
      <c r="Z160" s="35"/>
      <c r="AA160" s="35"/>
      <c r="AB160" s="35"/>
      <c r="AC160" s="35"/>
      <c r="AD160" s="35"/>
      <c r="AE160" s="35"/>
      <c r="AR160" s="239" t="s">
        <v>101</v>
      </c>
      <c r="AT160" s="239" t="s">
        <v>256</v>
      </c>
      <c r="AU160" s="239" t="s">
        <v>88</v>
      </c>
      <c r="AY160" s="14" t="s">
        <v>215</v>
      </c>
      <c r="BE160" s="240">
        <f>IF(N160="základní",J160,0)</f>
        <v>0</v>
      </c>
      <c r="BF160" s="240">
        <f>IF(N160="snížená",J160,0)</f>
        <v>0</v>
      </c>
      <c r="BG160" s="240">
        <f>IF(N160="zákl. přenesená",J160,0)</f>
        <v>0</v>
      </c>
      <c r="BH160" s="240">
        <f>IF(N160="sníž. přenesená",J160,0)</f>
        <v>0</v>
      </c>
      <c r="BI160" s="240">
        <f>IF(N160="nulová",J160,0)</f>
        <v>0</v>
      </c>
      <c r="BJ160" s="14" t="s">
        <v>86</v>
      </c>
      <c r="BK160" s="240">
        <f>ROUND(I160*H160,2)</f>
        <v>0</v>
      </c>
      <c r="BL160" s="14" t="s">
        <v>101</v>
      </c>
      <c r="BM160" s="239" t="s">
        <v>345</v>
      </c>
    </row>
    <row r="161" s="2" customFormat="1" ht="24.15" customHeight="1">
      <c r="A161" s="35"/>
      <c r="B161" s="36"/>
      <c r="C161" s="241" t="s">
        <v>346</v>
      </c>
      <c r="D161" s="241" t="s">
        <v>256</v>
      </c>
      <c r="E161" s="242" t="s">
        <v>347</v>
      </c>
      <c r="F161" s="243" t="s">
        <v>348</v>
      </c>
      <c r="G161" s="244" t="s">
        <v>307</v>
      </c>
      <c r="H161" s="245">
        <v>0.36199999999999999</v>
      </c>
      <c r="I161" s="246"/>
      <c r="J161" s="247">
        <f>ROUND(I161*H161,2)</f>
        <v>0</v>
      </c>
      <c r="K161" s="248"/>
      <c r="L161" s="41"/>
      <c r="M161" s="249" t="s">
        <v>1</v>
      </c>
      <c r="N161" s="250" t="s">
        <v>44</v>
      </c>
      <c r="O161" s="88"/>
      <c r="P161" s="237">
        <f>O161*H161</f>
        <v>0</v>
      </c>
      <c r="Q161" s="237">
        <v>0</v>
      </c>
      <c r="R161" s="237">
        <f>Q161*H161</f>
        <v>0</v>
      </c>
      <c r="S161" s="237">
        <v>0</v>
      </c>
      <c r="T161" s="238">
        <f>S161*H161</f>
        <v>0</v>
      </c>
      <c r="U161" s="35"/>
      <c r="V161" s="35"/>
      <c r="W161" s="35"/>
      <c r="X161" s="35"/>
      <c r="Y161" s="35"/>
      <c r="Z161" s="35"/>
      <c r="AA161" s="35"/>
      <c r="AB161" s="35"/>
      <c r="AC161" s="35"/>
      <c r="AD161" s="35"/>
      <c r="AE161" s="35"/>
      <c r="AR161" s="239" t="s">
        <v>101</v>
      </c>
      <c r="AT161" s="239" t="s">
        <v>256</v>
      </c>
      <c r="AU161" s="239" t="s">
        <v>88</v>
      </c>
      <c r="AY161" s="14" t="s">
        <v>215</v>
      </c>
      <c r="BE161" s="240">
        <f>IF(N161="základní",J161,0)</f>
        <v>0</v>
      </c>
      <c r="BF161" s="240">
        <f>IF(N161="snížená",J161,0)</f>
        <v>0</v>
      </c>
      <c r="BG161" s="240">
        <f>IF(N161="zákl. přenesená",J161,0)</f>
        <v>0</v>
      </c>
      <c r="BH161" s="240">
        <f>IF(N161="sníž. přenesená",J161,0)</f>
        <v>0</v>
      </c>
      <c r="BI161" s="240">
        <f>IF(N161="nulová",J161,0)</f>
        <v>0</v>
      </c>
      <c r="BJ161" s="14" t="s">
        <v>86</v>
      </c>
      <c r="BK161" s="240">
        <f>ROUND(I161*H161,2)</f>
        <v>0</v>
      </c>
      <c r="BL161" s="14" t="s">
        <v>101</v>
      </c>
      <c r="BM161" s="239" t="s">
        <v>349</v>
      </c>
    </row>
    <row r="162" s="2" customFormat="1" ht="24.15" customHeight="1">
      <c r="A162" s="35"/>
      <c r="B162" s="36"/>
      <c r="C162" s="241" t="s">
        <v>350</v>
      </c>
      <c r="D162" s="241" t="s">
        <v>256</v>
      </c>
      <c r="E162" s="242" t="s">
        <v>351</v>
      </c>
      <c r="F162" s="243" t="s">
        <v>352</v>
      </c>
      <c r="G162" s="244" t="s">
        <v>307</v>
      </c>
      <c r="H162" s="245">
        <v>1.3959999999999999</v>
      </c>
      <c r="I162" s="246"/>
      <c r="J162" s="247">
        <f>ROUND(I162*H162,2)</f>
        <v>0</v>
      </c>
      <c r="K162" s="248"/>
      <c r="L162" s="41"/>
      <c r="M162" s="249" t="s">
        <v>1</v>
      </c>
      <c r="N162" s="250" t="s">
        <v>44</v>
      </c>
      <c r="O162" s="88"/>
      <c r="P162" s="237">
        <f>O162*H162</f>
        <v>0</v>
      </c>
      <c r="Q162" s="237">
        <v>0</v>
      </c>
      <c r="R162" s="237">
        <f>Q162*H162</f>
        <v>0</v>
      </c>
      <c r="S162" s="237">
        <v>0</v>
      </c>
      <c r="T162" s="238">
        <f>S162*H162</f>
        <v>0</v>
      </c>
      <c r="U162" s="35"/>
      <c r="V162" s="35"/>
      <c r="W162" s="35"/>
      <c r="X162" s="35"/>
      <c r="Y162" s="35"/>
      <c r="Z162" s="35"/>
      <c r="AA162" s="35"/>
      <c r="AB162" s="35"/>
      <c r="AC162" s="35"/>
      <c r="AD162" s="35"/>
      <c r="AE162" s="35"/>
      <c r="AR162" s="239" t="s">
        <v>101</v>
      </c>
      <c r="AT162" s="239" t="s">
        <v>256</v>
      </c>
      <c r="AU162" s="239" t="s">
        <v>88</v>
      </c>
      <c r="AY162" s="14" t="s">
        <v>215</v>
      </c>
      <c r="BE162" s="240">
        <f>IF(N162="základní",J162,0)</f>
        <v>0</v>
      </c>
      <c r="BF162" s="240">
        <f>IF(N162="snížená",J162,0)</f>
        <v>0</v>
      </c>
      <c r="BG162" s="240">
        <f>IF(N162="zákl. přenesená",J162,0)</f>
        <v>0</v>
      </c>
      <c r="BH162" s="240">
        <f>IF(N162="sníž. přenesená",J162,0)</f>
        <v>0</v>
      </c>
      <c r="BI162" s="240">
        <f>IF(N162="nulová",J162,0)</f>
        <v>0</v>
      </c>
      <c r="BJ162" s="14" t="s">
        <v>86</v>
      </c>
      <c r="BK162" s="240">
        <f>ROUND(I162*H162,2)</f>
        <v>0</v>
      </c>
      <c r="BL162" s="14" t="s">
        <v>101</v>
      </c>
      <c r="BM162" s="239" t="s">
        <v>353</v>
      </c>
    </row>
    <row r="163" s="2" customFormat="1" ht="24.15" customHeight="1">
      <c r="A163" s="35"/>
      <c r="B163" s="36"/>
      <c r="C163" s="241" t="s">
        <v>354</v>
      </c>
      <c r="D163" s="241" t="s">
        <v>256</v>
      </c>
      <c r="E163" s="242" t="s">
        <v>355</v>
      </c>
      <c r="F163" s="243" t="s">
        <v>356</v>
      </c>
      <c r="G163" s="244" t="s">
        <v>307</v>
      </c>
      <c r="H163" s="245">
        <v>0.056000000000000001</v>
      </c>
      <c r="I163" s="246"/>
      <c r="J163" s="247">
        <f>ROUND(I163*H163,2)</f>
        <v>0</v>
      </c>
      <c r="K163" s="248"/>
      <c r="L163" s="41"/>
      <c r="M163" s="249" t="s">
        <v>1</v>
      </c>
      <c r="N163" s="250" t="s">
        <v>44</v>
      </c>
      <c r="O163" s="88"/>
      <c r="P163" s="237">
        <f>O163*H163</f>
        <v>0</v>
      </c>
      <c r="Q163" s="237">
        <v>0</v>
      </c>
      <c r="R163" s="237">
        <f>Q163*H163</f>
        <v>0</v>
      </c>
      <c r="S163" s="237">
        <v>0</v>
      </c>
      <c r="T163" s="238">
        <f>S163*H163</f>
        <v>0</v>
      </c>
      <c r="U163" s="35"/>
      <c r="V163" s="35"/>
      <c r="W163" s="35"/>
      <c r="X163" s="35"/>
      <c r="Y163" s="35"/>
      <c r="Z163" s="35"/>
      <c r="AA163" s="35"/>
      <c r="AB163" s="35"/>
      <c r="AC163" s="35"/>
      <c r="AD163" s="35"/>
      <c r="AE163" s="35"/>
      <c r="AR163" s="239" t="s">
        <v>101</v>
      </c>
      <c r="AT163" s="239" t="s">
        <v>256</v>
      </c>
      <c r="AU163" s="239" t="s">
        <v>88</v>
      </c>
      <c r="AY163" s="14" t="s">
        <v>215</v>
      </c>
      <c r="BE163" s="240">
        <f>IF(N163="základní",J163,0)</f>
        <v>0</v>
      </c>
      <c r="BF163" s="240">
        <f>IF(N163="snížená",J163,0)</f>
        <v>0</v>
      </c>
      <c r="BG163" s="240">
        <f>IF(N163="zákl. přenesená",J163,0)</f>
        <v>0</v>
      </c>
      <c r="BH163" s="240">
        <f>IF(N163="sníž. přenesená",J163,0)</f>
        <v>0</v>
      </c>
      <c r="BI163" s="240">
        <f>IF(N163="nulová",J163,0)</f>
        <v>0</v>
      </c>
      <c r="BJ163" s="14" t="s">
        <v>86</v>
      </c>
      <c r="BK163" s="240">
        <f>ROUND(I163*H163,2)</f>
        <v>0</v>
      </c>
      <c r="BL163" s="14" t="s">
        <v>101</v>
      </c>
      <c r="BM163" s="239" t="s">
        <v>357</v>
      </c>
    </row>
    <row r="164" s="2" customFormat="1" ht="24.15" customHeight="1">
      <c r="A164" s="35"/>
      <c r="B164" s="36"/>
      <c r="C164" s="241" t="s">
        <v>358</v>
      </c>
      <c r="D164" s="241" t="s">
        <v>256</v>
      </c>
      <c r="E164" s="242" t="s">
        <v>359</v>
      </c>
      <c r="F164" s="243" t="s">
        <v>360</v>
      </c>
      <c r="G164" s="244" t="s">
        <v>307</v>
      </c>
      <c r="H164" s="245">
        <v>0.36199999999999999</v>
      </c>
      <c r="I164" s="246"/>
      <c r="J164" s="247">
        <f>ROUND(I164*H164,2)</f>
        <v>0</v>
      </c>
      <c r="K164" s="248"/>
      <c r="L164" s="41"/>
      <c r="M164" s="249" t="s">
        <v>1</v>
      </c>
      <c r="N164" s="250" t="s">
        <v>44</v>
      </c>
      <c r="O164" s="88"/>
      <c r="P164" s="237">
        <f>O164*H164</f>
        <v>0</v>
      </c>
      <c r="Q164" s="237">
        <v>0</v>
      </c>
      <c r="R164" s="237">
        <f>Q164*H164</f>
        <v>0</v>
      </c>
      <c r="S164" s="237">
        <v>0</v>
      </c>
      <c r="T164" s="238">
        <f>S164*H164</f>
        <v>0</v>
      </c>
      <c r="U164" s="35"/>
      <c r="V164" s="35"/>
      <c r="W164" s="35"/>
      <c r="X164" s="35"/>
      <c r="Y164" s="35"/>
      <c r="Z164" s="35"/>
      <c r="AA164" s="35"/>
      <c r="AB164" s="35"/>
      <c r="AC164" s="35"/>
      <c r="AD164" s="35"/>
      <c r="AE164" s="35"/>
      <c r="AR164" s="239" t="s">
        <v>101</v>
      </c>
      <c r="AT164" s="239" t="s">
        <v>256</v>
      </c>
      <c r="AU164" s="239" t="s">
        <v>88</v>
      </c>
      <c r="AY164" s="14" t="s">
        <v>215</v>
      </c>
      <c r="BE164" s="240">
        <f>IF(N164="základní",J164,0)</f>
        <v>0</v>
      </c>
      <c r="BF164" s="240">
        <f>IF(N164="snížená",J164,0)</f>
        <v>0</v>
      </c>
      <c r="BG164" s="240">
        <f>IF(N164="zákl. přenesená",J164,0)</f>
        <v>0</v>
      </c>
      <c r="BH164" s="240">
        <f>IF(N164="sníž. přenesená",J164,0)</f>
        <v>0</v>
      </c>
      <c r="BI164" s="240">
        <f>IF(N164="nulová",J164,0)</f>
        <v>0</v>
      </c>
      <c r="BJ164" s="14" t="s">
        <v>86</v>
      </c>
      <c r="BK164" s="240">
        <f>ROUND(I164*H164,2)</f>
        <v>0</v>
      </c>
      <c r="BL164" s="14" t="s">
        <v>101</v>
      </c>
      <c r="BM164" s="239" t="s">
        <v>361</v>
      </c>
    </row>
    <row r="165" s="2" customFormat="1" ht="24.15" customHeight="1">
      <c r="A165" s="35"/>
      <c r="B165" s="36"/>
      <c r="C165" s="241" t="s">
        <v>362</v>
      </c>
      <c r="D165" s="241" t="s">
        <v>256</v>
      </c>
      <c r="E165" s="242" t="s">
        <v>363</v>
      </c>
      <c r="F165" s="243" t="s">
        <v>364</v>
      </c>
      <c r="G165" s="244" t="s">
        <v>307</v>
      </c>
      <c r="H165" s="245">
        <v>1.3959999999999999</v>
      </c>
      <c r="I165" s="246"/>
      <c r="J165" s="247">
        <f>ROUND(I165*H165,2)</f>
        <v>0</v>
      </c>
      <c r="K165" s="248"/>
      <c r="L165" s="41"/>
      <c r="M165" s="249" t="s">
        <v>1</v>
      </c>
      <c r="N165" s="250" t="s">
        <v>44</v>
      </c>
      <c r="O165" s="88"/>
      <c r="P165" s="237">
        <f>O165*H165</f>
        <v>0</v>
      </c>
      <c r="Q165" s="237">
        <v>0</v>
      </c>
      <c r="R165" s="237">
        <f>Q165*H165</f>
        <v>0</v>
      </c>
      <c r="S165" s="237">
        <v>0</v>
      </c>
      <c r="T165" s="238">
        <f>S165*H165</f>
        <v>0</v>
      </c>
      <c r="U165" s="35"/>
      <c r="V165" s="35"/>
      <c r="W165" s="35"/>
      <c r="X165" s="35"/>
      <c r="Y165" s="35"/>
      <c r="Z165" s="35"/>
      <c r="AA165" s="35"/>
      <c r="AB165" s="35"/>
      <c r="AC165" s="35"/>
      <c r="AD165" s="35"/>
      <c r="AE165" s="35"/>
      <c r="AR165" s="239" t="s">
        <v>101</v>
      </c>
      <c r="AT165" s="239" t="s">
        <v>256</v>
      </c>
      <c r="AU165" s="239" t="s">
        <v>88</v>
      </c>
      <c r="AY165" s="14" t="s">
        <v>215</v>
      </c>
      <c r="BE165" s="240">
        <f>IF(N165="základní",J165,0)</f>
        <v>0</v>
      </c>
      <c r="BF165" s="240">
        <f>IF(N165="snížená",J165,0)</f>
        <v>0</v>
      </c>
      <c r="BG165" s="240">
        <f>IF(N165="zákl. přenesená",J165,0)</f>
        <v>0</v>
      </c>
      <c r="BH165" s="240">
        <f>IF(N165="sníž. přenesená",J165,0)</f>
        <v>0</v>
      </c>
      <c r="BI165" s="240">
        <f>IF(N165="nulová",J165,0)</f>
        <v>0</v>
      </c>
      <c r="BJ165" s="14" t="s">
        <v>86</v>
      </c>
      <c r="BK165" s="240">
        <f>ROUND(I165*H165,2)</f>
        <v>0</v>
      </c>
      <c r="BL165" s="14" t="s">
        <v>101</v>
      </c>
      <c r="BM165" s="239" t="s">
        <v>365</v>
      </c>
    </row>
    <row r="166" s="2" customFormat="1" ht="24.15" customHeight="1">
      <c r="A166" s="35"/>
      <c r="B166" s="36"/>
      <c r="C166" s="241" t="s">
        <v>366</v>
      </c>
      <c r="D166" s="241" t="s">
        <v>256</v>
      </c>
      <c r="E166" s="242" t="s">
        <v>367</v>
      </c>
      <c r="F166" s="243" t="s">
        <v>368</v>
      </c>
      <c r="G166" s="244" t="s">
        <v>307</v>
      </c>
      <c r="H166" s="245">
        <v>0.028000000000000001</v>
      </c>
      <c r="I166" s="246"/>
      <c r="J166" s="247">
        <f>ROUND(I166*H166,2)</f>
        <v>0</v>
      </c>
      <c r="K166" s="248"/>
      <c r="L166" s="41"/>
      <c r="M166" s="249" t="s">
        <v>1</v>
      </c>
      <c r="N166" s="250" t="s">
        <v>44</v>
      </c>
      <c r="O166" s="88"/>
      <c r="P166" s="237">
        <f>O166*H166</f>
        <v>0</v>
      </c>
      <c r="Q166" s="237">
        <v>0</v>
      </c>
      <c r="R166" s="237">
        <f>Q166*H166</f>
        <v>0</v>
      </c>
      <c r="S166" s="237">
        <v>0</v>
      </c>
      <c r="T166" s="238">
        <f>S166*H166</f>
        <v>0</v>
      </c>
      <c r="U166" s="35"/>
      <c r="V166" s="35"/>
      <c r="W166" s="35"/>
      <c r="X166" s="35"/>
      <c r="Y166" s="35"/>
      <c r="Z166" s="35"/>
      <c r="AA166" s="35"/>
      <c r="AB166" s="35"/>
      <c r="AC166" s="35"/>
      <c r="AD166" s="35"/>
      <c r="AE166" s="35"/>
      <c r="AR166" s="239" t="s">
        <v>101</v>
      </c>
      <c r="AT166" s="239" t="s">
        <v>256</v>
      </c>
      <c r="AU166" s="239" t="s">
        <v>88</v>
      </c>
      <c r="AY166" s="14" t="s">
        <v>215</v>
      </c>
      <c r="BE166" s="240">
        <f>IF(N166="základní",J166,0)</f>
        <v>0</v>
      </c>
      <c r="BF166" s="240">
        <f>IF(N166="snížená",J166,0)</f>
        <v>0</v>
      </c>
      <c r="BG166" s="240">
        <f>IF(N166="zákl. přenesená",J166,0)</f>
        <v>0</v>
      </c>
      <c r="BH166" s="240">
        <f>IF(N166="sníž. přenesená",J166,0)</f>
        <v>0</v>
      </c>
      <c r="BI166" s="240">
        <f>IF(N166="nulová",J166,0)</f>
        <v>0</v>
      </c>
      <c r="BJ166" s="14" t="s">
        <v>86</v>
      </c>
      <c r="BK166" s="240">
        <f>ROUND(I166*H166,2)</f>
        <v>0</v>
      </c>
      <c r="BL166" s="14" t="s">
        <v>101</v>
      </c>
      <c r="BM166" s="239" t="s">
        <v>369</v>
      </c>
    </row>
    <row r="167" s="2" customFormat="1" ht="24.15" customHeight="1">
      <c r="A167" s="35"/>
      <c r="B167" s="36"/>
      <c r="C167" s="241" t="s">
        <v>370</v>
      </c>
      <c r="D167" s="241" t="s">
        <v>256</v>
      </c>
      <c r="E167" s="242" t="s">
        <v>371</v>
      </c>
      <c r="F167" s="243" t="s">
        <v>372</v>
      </c>
      <c r="G167" s="244" t="s">
        <v>307</v>
      </c>
      <c r="H167" s="245">
        <v>0.18099999999999999</v>
      </c>
      <c r="I167" s="246"/>
      <c r="J167" s="247">
        <f>ROUND(I167*H167,2)</f>
        <v>0</v>
      </c>
      <c r="K167" s="248"/>
      <c r="L167" s="41"/>
      <c r="M167" s="249" t="s">
        <v>1</v>
      </c>
      <c r="N167" s="250" t="s">
        <v>44</v>
      </c>
      <c r="O167" s="88"/>
      <c r="P167" s="237">
        <f>O167*H167</f>
        <v>0</v>
      </c>
      <c r="Q167" s="237">
        <v>0</v>
      </c>
      <c r="R167" s="237">
        <f>Q167*H167</f>
        <v>0</v>
      </c>
      <c r="S167" s="237">
        <v>0</v>
      </c>
      <c r="T167" s="238">
        <f>S167*H167</f>
        <v>0</v>
      </c>
      <c r="U167" s="35"/>
      <c r="V167" s="35"/>
      <c r="W167" s="35"/>
      <c r="X167" s="35"/>
      <c r="Y167" s="35"/>
      <c r="Z167" s="35"/>
      <c r="AA167" s="35"/>
      <c r="AB167" s="35"/>
      <c r="AC167" s="35"/>
      <c r="AD167" s="35"/>
      <c r="AE167" s="35"/>
      <c r="AR167" s="239" t="s">
        <v>101</v>
      </c>
      <c r="AT167" s="239" t="s">
        <v>256</v>
      </c>
      <c r="AU167" s="239" t="s">
        <v>88</v>
      </c>
      <c r="AY167" s="14" t="s">
        <v>215</v>
      </c>
      <c r="BE167" s="240">
        <f>IF(N167="základní",J167,0)</f>
        <v>0</v>
      </c>
      <c r="BF167" s="240">
        <f>IF(N167="snížená",J167,0)</f>
        <v>0</v>
      </c>
      <c r="BG167" s="240">
        <f>IF(N167="zákl. přenesená",J167,0)</f>
        <v>0</v>
      </c>
      <c r="BH167" s="240">
        <f>IF(N167="sníž. přenesená",J167,0)</f>
        <v>0</v>
      </c>
      <c r="BI167" s="240">
        <f>IF(N167="nulová",J167,0)</f>
        <v>0</v>
      </c>
      <c r="BJ167" s="14" t="s">
        <v>86</v>
      </c>
      <c r="BK167" s="240">
        <f>ROUND(I167*H167,2)</f>
        <v>0</v>
      </c>
      <c r="BL167" s="14" t="s">
        <v>101</v>
      </c>
      <c r="BM167" s="239" t="s">
        <v>373</v>
      </c>
    </row>
    <row r="168" s="2" customFormat="1" ht="24.15" customHeight="1">
      <c r="A168" s="35"/>
      <c r="B168" s="36"/>
      <c r="C168" s="241" t="s">
        <v>374</v>
      </c>
      <c r="D168" s="241" t="s">
        <v>256</v>
      </c>
      <c r="E168" s="242" t="s">
        <v>375</v>
      </c>
      <c r="F168" s="243" t="s">
        <v>376</v>
      </c>
      <c r="G168" s="244" t="s">
        <v>307</v>
      </c>
      <c r="H168" s="245">
        <v>0.69799999999999995</v>
      </c>
      <c r="I168" s="246"/>
      <c r="J168" s="247">
        <f>ROUND(I168*H168,2)</f>
        <v>0</v>
      </c>
      <c r="K168" s="248"/>
      <c r="L168" s="41"/>
      <c r="M168" s="249" t="s">
        <v>1</v>
      </c>
      <c r="N168" s="250" t="s">
        <v>44</v>
      </c>
      <c r="O168" s="88"/>
      <c r="P168" s="237">
        <f>O168*H168</f>
        <v>0</v>
      </c>
      <c r="Q168" s="237">
        <v>0</v>
      </c>
      <c r="R168" s="237">
        <f>Q168*H168</f>
        <v>0</v>
      </c>
      <c r="S168" s="237">
        <v>0</v>
      </c>
      <c r="T168" s="238">
        <f>S168*H168</f>
        <v>0</v>
      </c>
      <c r="U168" s="35"/>
      <c r="V168" s="35"/>
      <c r="W168" s="35"/>
      <c r="X168" s="35"/>
      <c r="Y168" s="35"/>
      <c r="Z168" s="35"/>
      <c r="AA168" s="35"/>
      <c r="AB168" s="35"/>
      <c r="AC168" s="35"/>
      <c r="AD168" s="35"/>
      <c r="AE168" s="35"/>
      <c r="AR168" s="239" t="s">
        <v>101</v>
      </c>
      <c r="AT168" s="239" t="s">
        <v>256</v>
      </c>
      <c r="AU168" s="239" t="s">
        <v>88</v>
      </c>
      <c r="AY168" s="14" t="s">
        <v>215</v>
      </c>
      <c r="BE168" s="240">
        <f>IF(N168="základní",J168,0)</f>
        <v>0</v>
      </c>
      <c r="BF168" s="240">
        <f>IF(N168="snížená",J168,0)</f>
        <v>0</v>
      </c>
      <c r="BG168" s="240">
        <f>IF(N168="zákl. přenesená",J168,0)</f>
        <v>0</v>
      </c>
      <c r="BH168" s="240">
        <f>IF(N168="sníž. přenesená",J168,0)</f>
        <v>0</v>
      </c>
      <c r="BI168" s="240">
        <f>IF(N168="nulová",J168,0)</f>
        <v>0</v>
      </c>
      <c r="BJ168" s="14" t="s">
        <v>86</v>
      </c>
      <c r="BK168" s="240">
        <f>ROUND(I168*H168,2)</f>
        <v>0</v>
      </c>
      <c r="BL168" s="14" t="s">
        <v>101</v>
      </c>
      <c r="BM168" s="239" t="s">
        <v>377</v>
      </c>
    </row>
    <row r="169" s="2" customFormat="1" ht="24.15" customHeight="1">
      <c r="A169" s="35"/>
      <c r="B169" s="36"/>
      <c r="C169" s="241" t="s">
        <v>378</v>
      </c>
      <c r="D169" s="241" t="s">
        <v>256</v>
      </c>
      <c r="E169" s="242" t="s">
        <v>379</v>
      </c>
      <c r="F169" s="243" t="s">
        <v>380</v>
      </c>
      <c r="G169" s="244" t="s">
        <v>221</v>
      </c>
      <c r="H169" s="245">
        <v>80</v>
      </c>
      <c r="I169" s="246"/>
      <c r="J169" s="247">
        <f>ROUND(I169*H169,2)</f>
        <v>0</v>
      </c>
      <c r="K169" s="248"/>
      <c r="L169" s="41"/>
      <c r="M169" s="249" t="s">
        <v>1</v>
      </c>
      <c r="N169" s="250" t="s">
        <v>44</v>
      </c>
      <c r="O169" s="88"/>
      <c r="P169" s="237">
        <f>O169*H169</f>
        <v>0</v>
      </c>
      <c r="Q169" s="237">
        <v>0</v>
      </c>
      <c r="R169" s="237">
        <f>Q169*H169</f>
        <v>0</v>
      </c>
      <c r="S169" s="237">
        <v>0</v>
      </c>
      <c r="T169" s="238">
        <f>S169*H169</f>
        <v>0</v>
      </c>
      <c r="U169" s="35"/>
      <c r="V169" s="35"/>
      <c r="W169" s="35"/>
      <c r="X169" s="35"/>
      <c r="Y169" s="35"/>
      <c r="Z169" s="35"/>
      <c r="AA169" s="35"/>
      <c r="AB169" s="35"/>
      <c r="AC169" s="35"/>
      <c r="AD169" s="35"/>
      <c r="AE169" s="35"/>
      <c r="AR169" s="239" t="s">
        <v>101</v>
      </c>
      <c r="AT169" s="239" t="s">
        <v>256</v>
      </c>
      <c r="AU169" s="239" t="s">
        <v>88</v>
      </c>
      <c r="AY169" s="14" t="s">
        <v>215</v>
      </c>
      <c r="BE169" s="240">
        <f>IF(N169="základní",J169,0)</f>
        <v>0</v>
      </c>
      <c r="BF169" s="240">
        <f>IF(N169="snížená",J169,0)</f>
        <v>0</v>
      </c>
      <c r="BG169" s="240">
        <f>IF(N169="zákl. přenesená",J169,0)</f>
        <v>0</v>
      </c>
      <c r="BH169" s="240">
        <f>IF(N169="sníž. přenesená",J169,0)</f>
        <v>0</v>
      </c>
      <c r="BI169" s="240">
        <f>IF(N169="nulová",J169,0)</f>
        <v>0</v>
      </c>
      <c r="BJ169" s="14" t="s">
        <v>86</v>
      </c>
      <c r="BK169" s="240">
        <f>ROUND(I169*H169,2)</f>
        <v>0</v>
      </c>
      <c r="BL169" s="14" t="s">
        <v>101</v>
      </c>
      <c r="BM169" s="239" t="s">
        <v>381</v>
      </c>
    </row>
    <row r="170" s="2" customFormat="1" ht="24.15" customHeight="1">
      <c r="A170" s="35"/>
      <c r="B170" s="36"/>
      <c r="C170" s="241" t="s">
        <v>382</v>
      </c>
      <c r="D170" s="241" t="s">
        <v>256</v>
      </c>
      <c r="E170" s="242" t="s">
        <v>383</v>
      </c>
      <c r="F170" s="243" t="s">
        <v>384</v>
      </c>
      <c r="G170" s="244" t="s">
        <v>221</v>
      </c>
      <c r="H170" s="245">
        <v>80</v>
      </c>
      <c r="I170" s="246"/>
      <c r="J170" s="247">
        <f>ROUND(I170*H170,2)</f>
        <v>0</v>
      </c>
      <c r="K170" s="248"/>
      <c r="L170" s="41"/>
      <c r="M170" s="249" t="s">
        <v>1</v>
      </c>
      <c r="N170" s="250" t="s">
        <v>44</v>
      </c>
      <c r="O170" s="88"/>
      <c r="P170" s="237">
        <f>O170*H170</f>
        <v>0</v>
      </c>
      <c r="Q170" s="237">
        <v>0</v>
      </c>
      <c r="R170" s="237">
        <f>Q170*H170</f>
        <v>0</v>
      </c>
      <c r="S170" s="237">
        <v>0</v>
      </c>
      <c r="T170" s="238">
        <f>S170*H170</f>
        <v>0</v>
      </c>
      <c r="U170" s="35"/>
      <c r="V170" s="35"/>
      <c r="W170" s="35"/>
      <c r="X170" s="35"/>
      <c r="Y170" s="35"/>
      <c r="Z170" s="35"/>
      <c r="AA170" s="35"/>
      <c r="AB170" s="35"/>
      <c r="AC170" s="35"/>
      <c r="AD170" s="35"/>
      <c r="AE170" s="35"/>
      <c r="AR170" s="239" t="s">
        <v>101</v>
      </c>
      <c r="AT170" s="239" t="s">
        <v>256</v>
      </c>
      <c r="AU170" s="239" t="s">
        <v>88</v>
      </c>
      <c r="AY170" s="14" t="s">
        <v>215</v>
      </c>
      <c r="BE170" s="240">
        <f>IF(N170="základní",J170,0)</f>
        <v>0</v>
      </c>
      <c r="BF170" s="240">
        <f>IF(N170="snížená",J170,0)</f>
        <v>0</v>
      </c>
      <c r="BG170" s="240">
        <f>IF(N170="zákl. přenesená",J170,0)</f>
        <v>0</v>
      </c>
      <c r="BH170" s="240">
        <f>IF(N170="sníž. přenesená",J170,0)</f>
        <v>0</v>
      </c>
      <c r="BI170" s="240">
        <f>IF(N170="nulová",J170,0)</f>
        <v>0</v>
      </c>
      <c r="BJ170" s="14" t="s">
        <v>86</v>
      </c>
      <c r="BK170" s="240">
        <f>ROUND(I170*H170,2)</f>
        <v>0</v>
      </c>
      <c r="BL170" s="14" t="s">
        <v>101</v>
      </c>
      <c r="BM170" s="239" t="s">
        <v>385</v>
      </c>
    </row>
    <row r="171" s="2" customFormat="1" ht="24.15" customHeight="1">
      <c r="A171" s="35"/>
      <c r="B171" s="36"/>
      <c r="C171" s="241" t="s">
        <v>386</v>
      </c>
      <c r="D171" s="241" t="s">
        <v>256</v>
      </c>
      <c r="E171" s="242" t="s">
        <v>387</v>
      </c>
      <c r="F171" s="243" t="s">
        <v>388</v>
      </c>
      <c r="G171" s="244" t="s">
        <v>221</v>
      </c>
      <c r="H171" s="245">
        <v>40</v>
      </c>
      <c r="I171" s="246"/>
      <c r="J171" s="247">
        <f>ROUND(I171*H171,2)</f>
        <v>0</v>
      </c>
      <c r="K171" s="248"/>
      <c r="L171" s="41"/>
      <c r="M171" s="249" t="s">
        <v>1</v>
      </c>
      <c r="N171" s="250" t="s">
        <v>44</v>
      </c>
      <c r="O171" s="88"/>
      <c r="P171" s="237">
        <f>O171*H171</f>
        <v>0</v>
      </c>
      <c r="Q171" s="237">
        <v>0</v>
      </c>
      <c r="R171" s="237">
        <f>Q171*H171</f>
        <v>0</v>
      </c>
      <c r="S171" s="237">
        <v>0</v>
      </c>
      <c r="T171" s="238">
        <f>S171*H171</f>
        <v>0</v>
      </c>
      <c r="U171" s="35"/>
      <c r="V171" s="35"/>
      <c r="W171" s="35"/>
      <c r="X171" s="35"/>
      <c r="Y171" s="35"/>
      <c r="Z171" s="35"/>
      <c r="AA171" s="35"/>
      <c r="AB171" s="35"/>
      <c r="AC171" s="35"/>
      <c r="AD171" s="35"/>
      <c r="AE171" s="35"/>
      <c r="AR171" s="239" t="s">
        <v>101</v>
      </c>
      <c r="AT171" s="239" t="s">
        <v>256</v>
      </c>
      <c r="AU171" s="239" t="s">
        <v>88</v>
      </c>
      <c r="AY171" s="14" t="s">
        <v>215</v>
      </c>
      <c r="BE171" s="240">
        <f>IF(N171="základní",J171,0)</f>
        <v>0</v>
      </c>
      <c r="BF171" s="240">
        <f>IF(N171="snížená",J171,0)</f>
        <v>0</v>
      </c>
      <c r="BG171" s="240">
        <f>IF(N171="zákl. přenesená",J171,0)</f>
        <v>0</v>
      </c>
      <c r="BH171" s="240">
        <f>IF(N171="sníž. přenesená",J171,0)</f>
        <v>0</v>
      </c>
      <c r="BI171" s="240">
        <f>IF(N171="nulová",J171,0)</f>
        <v>0</v>
      </c>
      <c r="BJ171" s="14" t="s">
        <v>86</v>
      </c>
      <c r="BK171" s="240">
        <f>ROUND(I171*H171,2)</f>
        <v>0</v>
      </c>
      <c r="BL171" s="14" t="s">
        <v>101</v>
      </c>
      <c r="BM171" s="239" t="s">
        <v>389</v>
      </c>
    </row>
    <row r="172" s="2" customFormat="1" ht="24.15" customHeight="1">
      <c r="A172" s="35"/>
      <c r="B172" s="36"/>
      <c r="C172" s="241" t="s">
        <v>390</v>
      </c>
      <c r="D172" s="241" t="s">
        <v>256</v>
      </c>
      <c r="E172" s="242" t="s">
        <v>391</v>
      </c>
      <c r="F172" s="243" t="s">
        <v>392</v>
      </c>
      <c r="G172" s="244" t="s">
        <v>393</v>
      </c>
      <c r="H172" s="245">
        <v>18</v>
      </c>
      <c r="I172" s="246"/>
      <c r="J172" s="247">
        <f>ROUND(I172*H172,2)</f>
        <v>0</v>
      </c>
      <c r="K172" s="248"/>
      <c r="L172" s="41"/>
      <c r="M172" s="249" t="s">
        <v>1</v>
      </c>
      <c r="N172" s="250" t="s">
        <v>44</v>
      </c>
      <c r="O172" s="88"/>
      <c r="P172" s="237">
        <f>O172*H172</f>
        <v>0</v>
      </c>
      <c r="Q172" s="237">
        <v>0</v>
      </c>
      <c r="R172" s="237">
        <f>Q172*H172</f>
        <v>0</v>
      </c>
      <c r="S172" s="237">
        <v>0</v>
      </c>
      <c r="T172" s="238">
        <f>S172*H172</f>
        <v>0</v>
      </c>
      <c r="U172" s="35"/>
      <c r="V172" s="35"/>
      <c r="W172" s="35"/>
      <c r="X172" s="35"/>
      <c r="Y172" s="35"/>
      <c r="Z172" s="35"/>
      <c r="AA172" s="35"/>
      <c r="AB172" s="35"/>
      <c r="AC172" s="35"/>
      <c r="AD172" s="35"/>
      <c r="AE172" s="35"/>
      <c r="AR172" s="239" t="s">
        <v>101</v>
      </c>
      <c r="AT172" s="239" t="s">
        <v>256</v>
      </c>
      <c r="AU172" s="239" t="s">
        <v>88</v>
      </c>
      <c r="AY172" s="14" t="s">
        <v>215</v>
      </c>
      <c r="BE172" s="240">
        <f>IF(N172="základní",J172,0)</f>
        <v>0</v>
      </c>
      <c r="BF172" s="240">
        <f>IF(N172="snížená",J172,0)</f>
        <v>0</v>
      </c>
      <c r="BG172" s="240">
        <f>IF(N172="zákl. přenesená",J172,0)</f>
        <v>0</v>
      </c>
      <c r="BH172" s="240">
        <f>IF(N172="sníž. přenesená",J172,0)</f>
        <v>0</v>
      </c>
      <c r="BI172" s="240">
        <f>IF(N172="nulová",J172,0)</f>
        <v>0</v>
      </c>
      <c r="BJ172" s="14" t="s">
        <v>86</v>
      </c>
      <c r="BK172" s="240">
        <f>ROUND(I172*H172,2)</f>
        <v>0</v>
      </c>
      <c r="BL172" s="14" t="s">
        <v>101</v>
      </c>
      <c r="BM172" s="239" t="s">
        <v>394</v>
      </c>
    </row>
    <row r="173" s="2" customFormat="1" ht="24.15" customHeight="1">
      <c r="A173" s="35"/>
      <c r="B173" s="36"/>
      <c r="C173" s="241" t="s">
        <v>395</v>
      </c>
      <c r="D173" s="241" t="s">
        <v>256</v>
      </c>
      <c r="E173" s="242" t="s">
        <v>396</v>
      </c>
      <c r="F173" s="243" t="s">
        <v>397</v>
      </c>
      <c r="G173" s="244" t="s">
        <v>393</v>
      </c>
      <c r="H173" s="245">
        <v>12</v>
      </c>
      <c r="I173" s="246"/>
      <c r="J173" s="247">
        <f>ROUND(I173*H173,2)</f>
        <v>0</v>
      </c>
      <c r="K173" s="248"/>
      <c r="L173" s="41"/>
      <c r="M173" s="249" t="s">
        <v>1</v>
      </c>
      <c r="N173" s="250" t="s">
        <v>44</v>
      </c>
      <c r="O173" s="88"/>
      <c r="P173" s="237">
        <f>O173*H173</f>
        <v>0</v>
      </c>
      <c r="Q173" s="237">
        <v>0</v>
      </c>
      <c r="R173" s="237">
        <f>Q173*H173</f>
        <v>0</v>
      </c>
      <c r="S173" s="237">
        <v>0</v>
      </c>
      <c r="T173" s="238">
        <f>S173*H173</f>
        <v>0</v>
      </c>
      <c r="U173" s="35"/>
      <c r="V173" s="35"/>
      <c r="W173" s="35"/>
      <c r="X173" s="35"/>
      <c r="Y173" s="35"/>
      <c r="Z173" s="35"/>
      <c r="AA173" s="35"/>
      <c r="AB173" s="35"/>
      <c r="AC173" s="35"/>
      <c r="AD173" s="35"/>
      <c r="AE173" s="35"/>
      <c r="AR173" s="239" t="s">
        <v>101</v>
      </c>
      <c r="AT173" s="239" t="s">
        <v>256</v>
      </c>
      <c r="AU173" s="239" t="s">
        <v>88</v>
      </c>
      <c r="AY173" s="14" t="s">
        <v>215</v>
      </c>
      <c r="BE173" s="240">
        <f>IF(N173="základní",J173,0)</f>
        <v>0</v>
      </c>
      <c r="BF173" s="240">
        <f>IF(N173="snížená",J173,0)</f>
        <v>0</v>
      </c>
      <c r="BG173" s="240">
        <f>IF(N173="zákl. přenesená",J173,0)</f>
        <v>0</v>
      </c>
      <c r="BH173" s="240">
        <f>IF(N173="sníž. přenesená",J173,0)</f>
        <v>0</v>
      </c>
      <c r="BI173" s="240">
        <f>IF(N173="nulová",J173,0)</f>
        <v>0</v>
      </c>
      <c r="BJ173" s="14" t="s">
        <v>86</v>
      </c>
      <c r="BK173" s="240">
        <f>ROUND(I173*H173,2)</f>
        <v>0</v>
      </c>
      <c r="BL173" s="14" t="s">
        <v>101</v>
      </c>
      <c r="BM173" s="239" t="s">
        <v>398</v>
      </c>
    </row>
    <row r="174" s="2" customFormat="1" ht="24.15" customHeight="1">
      <c r="A174" s="35"/>
      <c r="B174" s="36"/>
      <c r="C174" s="241" t="s">
        <v>399</v>
      </c>
      <c r="D174" s="241" t="s">
        <v>256</v>
      </c>
      <c r="E174" s="242" t="s">
        <v>400</v>
      </c>
      <c r="F174" s="243" t="s">
        <v>401</v>
      </c>
      <c r="G174" s="244" t="s">
        <v>393</v>
      </c>
      <c r="H174" s="245">
        <v>8</v>
      </c>
      <c r="I174" s="246"/>
      <c r="J174" s="247">
        <f>ROUND(I174*H174,2)</f>
        <v>0</v>
      </c>
      <c r="K174" s="248"/>
      <c r="L174" s="41"/>
      <c r="M174" s="249" t="s">
        <v>1</v>
      </c>
      <c r="N174" s="250" t="s">
        <v>44</v>
      </c>
      <c r="O174" s="88"/>
      <c r="P174" s="237">
        <f>O174*H174</f>
        <v>0</v>
      </c>
      <c r="Q174" s="237">
        <v>0</v>
      </c>
      <c r="R174" s="237">
        <f>Q174*H174</f>
        <v>0</v>
      </c>
      <c r="S174" s="237">
        <v>0</v>
      </c>
      <c r="T174" s="238">
        <f>S174*H174</f>
        <v>0</v>
      </c>
      <c r="U174" s="35"/>
      <c r="V174" s="35"/>
      <c r="W174" s="35"/>
      <c r="X174" s="35"/>
      <c r="Y174" s="35"/>
      <c r="Z174" s="35"/>
      <c r="AA174" s="35"/>
      <c r="AB174" s="35"/>
      <c r="AC174" s="35"/>
      <c r="AD174" s="35"/>
      <c r="AE174" s="35"/>
      <c r="AR174" s="239" t="s">
        <v>101</v>
      </c>
      <c r="AT174" s="239" t="s">
        <v>256</v>
      </c>
      <c r="AU174" s="239" t="s">
        <v>88</v>
      </c>
      <c r="AY174" s="14" t="s">
        <v>215</v>
      </c>
      <c r="BE174" s="240">
        <f>IF(N174="základní",J174,0)</f>
        <v>0</v>
      </c>
      <c r="BF174" s="240">
        <f>IF(N174="snížená",J174,0)</f>
        <v>0</v>
      </c>
      <c r="BG174" s="240">
        <f>IF(N174="zákl. přenesená",J174,0)</f>
        <v>0</v>
      </c>
      <c r="BH174" s="240">
        <f>IF(N174="sníž. přenesená",J174,0)</f>
        <v>0</v>
      </c>
      <c r="BI174" s="240">
        <f>IF(N174="nulová",J174,0)</f>
        <v>0</v>
      </c>
      <c r="BJ174" s="14" t="s">
        <v>86</v>
      </c>
      <c r="BK174" s="240">
        <f>ROUND(I174*H174,2)</f>
        <v>0</v>
      </c>
      <c r="BL174" s="14" t="s">
        <v>101</v>
      </c>
      <c r="BM174" s="239" t="s">
        <v>402</v>
      </c>
    </row>
    <row r="175" s="2" customFormat="1" ht="37.8" customHeight="1">
      <c r="A175" s="35"/>
      <c r="B175" s="36"/>
      <c r="C175" s="241" t="s">
        <v>403</v>
      </c>
      <c r="D175" s="241" t="s">
        <v>256</v>
      </c>
      <c r="E175" s="242" t="s">
        <v>404</v>
      </c>
      <c r="F175" s="243" t="s">
        <v>405</v>
      </c>
      <c r="G175" s="244" t="s">
        <v>221</v>
      </c>
      <c r="H175" s="245">
        <v>1812</v>
      </c>
      <c r="I175" s="246"/>
      <c r="J175" s="247">
        <f>ROUND(I175*H175,2)</f>
        <v>0</v>
      </c>
      <c r="K175" s="248"/>
      <c r="L175" s="41"/>
      <c r="M175" s="249" t="s">
        <v>1</v>
      </c>
      <c r="N175" s="250" t="s">
        <v>44</v>
      </c>
      <c r="O175" s="88"/>
      <c r="P175" s="237">
        <f>O175*H175</f>
        <v>0</v>
      </c>
      <c r="Q175" s="237">
        <v>0</v>
      </c>
      <c r="R175" s="237">
        <f>Q175*H175</f>
        <v>0</v>
      </c>
      <c r="S175" s="237">
        <v>0</v>
      </c>
      <c r="T175" s="238">
        <f>S175*H175</f>
        <v>0</v>
      </c>
      <c r="U175" s="35"/>
      <c r="V175" s="35"/>
      <c r="W175" s="35"/>
      <c r="X175" s="35"/>
      <c r="Y175" s="35"/>
      <c r="Z175" s="35"/>
      <c r="AA175" s="35"/>
      <c r="AB175" s="35"/>
      <c r="AC175" s="35"/>
      <c r="AD175" s="35"/>
      <c r="AE175" s="35"/>
      <c r="AR175" s="239" t="s">
        <v>101</v>
      </c>
      <c r="AT175" s="239" t="s">
        <v>256</v>
      </c>
      <c r="AU175" s="239" t="s">
        <v>88</v>
      </c>
      <c r="AY175" s="14" t="s">
        <v>215</v>
      </c>
      <c r="BE175" s="240">
        <f>IF(N175="základní",J175,0)</f>
        <v>0</v>
      </c>
      <c r="BF175" s="240">
        <f>IF(N175="snížená",J175,0)</f>
        <v>0</v>
      </c>
      <c r="BG175" s="240">
        <f>IF(N175="zákl. přenesená",J175,0)</f>
        <v>0</v>
      </c>
      <c r="BH175" s="240">
        <f>IF(N175="sníž. přenesená",J175,0)</f>
        <v>0</v>
      </c>
      <c r="BI175" s="240">
        <f>IF(N175="nulová",J175,0)</f>
        <v>0</v>
      </c>
      <c r="BJ175" s="14" t="s">
        <v>86</v>
      </c>
      <c r="BK175" s="240">
        <f>ROUND(I175*H175,2)</f>
        <v>0</v>
      </c>
      <c r="BL175" s="14" t="s">
        <v>101</v>
      </c>
      <c r="BM175" s="239" t="s">
        <v>406</v>
      </c>
    </row>
    <row r="176" s="2" customFormat="1" ht="37.8" customHeight="1">
      <c r="A176" s="35"/>
      <c r="B176" s="36"/>
      <c r="C176" s="241" t="s">
        <v>407</v>
      </c>
      <c r="D176" s="241" t="s">
        <v>256</v>
      </c>
      <c r="E176" s="242" t="s">
        <v>408</v>
      </c>
      <c r="F176" s="243" t="s">
        <v>409</v>
      </c>
      <c r="G176" s="244" t="s">
        <v>221</v>
      </c>
      <c r="H176" s="245">
        <v>1812</v>
      </c>
      <c r="I176" s="246"/>
      <c r="J176" s="247">
        <f>ROUND(I176*H176,2)</f>
        <v>0</v>
      </c>
      <c r="K176" s="248"/>
      <c r="L176" s="41"/>
      <c r="M176" s="249" t="s">
        <v>1</v>
      </c>
      <c r="N176" s="250" t="s">
        <v>44</v>
      </c>
      <c r="O176" s="88"/>
      <c r="P176" s="237">
        <f>O176*H176</f>
        <v>0</v>
      </c>
      <c r="Q176" s="237">
        <v>0</v>
      </c>
      <c r="R176" s="237">
        <f>Q176*H176</f>
        <v>0</v>
      </c>
      <c r="S176" s="237">
        <v>0</v>
      </c>
      <c r="T176" s="238">
        <f>S176*H176</f>
        <v>0</v>
      </c>
      <c r="U176" s="35"/>
      <c r="V176" s="35"/>
      <c r="W176" s="35"/>
      <c r="X176" s="35"/>
      <c r="Y176" s="35"/>
      <c r="Z176" s="35"/>
      <c r="AA176" s="35"/>
      <c r="AB176" s="35"/>
      <c r="AC176" s="35"/>
      <c r="AD176" s="35"/>
      <c r="AE176" s="35"/>
      <c r="AR176" s="239" t="s">
        <v>101</v>
      </c>
      <c r="AT176" s="239" t="s">
        <v>256</v>
      </c>
      <c r="AU176" s="239" t="s">
        <v>88</v>
      </c>
      <c r="AY176" s="14" t="s">
        <v>215</v>
      </c>
      <c r="BE176" s="240">
        <f>IF(N176="základní",J176,0)</f>
        <v>0</v>
      </c>
      <c r="BF176" s="240">
        <f>IF(N176="snížená",J176,0)</f>
        <v>0</v>
      </c>
      <c r="BG176" s="240">
        <f>IF(N176="zákl. přenesená",J176,0)</f>
        <v>0</v>
      </c>
      <c r="BH176" s="240">
        <f>IF(N176="sníž. přenesená",J176,0)</f>
        <v>0</v>
      </c>
      <c r="BI176" s="240">
        <f>IF(N176="nulová",J176,0)</f>
        <v>0</v>
      </c>
      <c r="BJ176" s="14" t="s">
        <v>86</v>
      </c>
      <c r="BK176" s="240">
        <f>ROUND(I176*H176,2)</f>
        <v>0</v>
      </c>
      <c r="BL176" s="14" t="s">
        <v>101</v>
      </c>
      <c r="BM176" s="239" t="s">
        <v>410</v>
      </c>
    </row>
    <row r="177" s="2" customFormat="1" ht="16.5" customHeight="1">
      <c r="A177" s="35"/>
      <c r="B177" s="36"/>
      <c r="C177" s="241" t="s">
        <v>411</v>
      </c>
      <c r="D177" s="241" t="s">
        <v>256</v>
      </c>
      <c r="E177" s="242" t="s">
        <v>412</v>
      </c>
      <c r="F177" s="243" t="s">
        <v>413</v>
      </c>
      <c r="G177" s="244" t="s">
        <v>226</v>
      </c>
      <c r="H177" s="245">
        <v>205</v>
      </c>
      <c r="I177" s="246"/>
      <c r="J177" s="247">
        <f>ROUND(I177*H177,2)</f>
        <v>0</v>
      </c>
      <c r="K177" s="248"/>
      <c r="L177" s="41"/>
      <c r="M177" s="249" t="s">
        <v>1</v>
      </c>
      <c r="N177" s="250" t="s">
        <v>44</v>
      </c>
      <c r="O177" s="88"/>
      <c r="P177" s="237">
        <f>O177*H177</f>
        <v>0</v>
      </c>
      <c r="Q177" s="237">
        <v>0</v>
      </c>
      <c r="R177" s="237">
        <f>Q177*H177</f>
        <v>0</v>
      </c>
      <c r="S177" s="237">
        <v>0</v>
      </c>
      <c r="T177" s="238">
        <f>S177*H177</f>
        <v>0</v>
      </c>
      <c r="U177" s="35"/>
      <c r="V177" s="35"/>
      <c r="W177" s="35"/>
      <c r="X177" s="35"/>
      <c r="Y177" s="35"/>
      <c r="Z177" s="35"/>
      <c r="AA177" s="35"/>
      <c r="AB177" s="35"/>
      <c r="AC177" s="35"/>
      <c r="AD177" s="35"/>
      <c r="AE177" s="35"/>
      <c r="AR177" s="239" t="s">
        <v>101</v>
      </c>
      <c r="AT177" s="239" t="s">
        <v>256</v>
      </c>
      <c r="AU177" s="239" t="s">
        <v>88</v>
      </c>
      <c r="AY177" s="14" t="s">
        <v>215</v>
      </c>
      <c r="BE177" s="240">
        <f>IF(N177="základní",J177,0)</f>
        <v>0</v>
      </c>
      <c r="BF177" s="240">
        <f>IF(N177="snížená",J177,0)</f>
        <v>0</v>
      </c>
      <c r="BG177" s="240">
        <f>IF(N177="zákl. přenesená",J177,0)</f>
        <v>0</v>
      </c>
      <c r="BH177" s="240">
        <f>IF(N177="sníž. přenesená",J177,0)</f>
        <v>0</v>
      </c>
      <c r="BI177" s="240">
        <f>IF(N177="nulová",J177,0)</f>
        <v>0</v>
      </c>
      <c r="BJ177" s="14" t="s">
        <v>86</v>
      </c>
      <c r="BK177" s="240">
        <f>ROUND(I177*H177,2)</f>
        <v>0</v>
      </c>
      <c r="BL177" s="14" t="s">
        <v>101</v>
      </c>
      <c r="BM177" s="239" t="s">
        <v>414</v>
      </c>
    </row>
    <row r="178" s="2" customFormat="1" ht="16.5" customHeight="1">
      <c r="A178" s="35"/>
      <c r="B178" s="36"/>
      <c r="C178" s="241" t="s">
        <v>415</v>
      </c>
      <c r="D178" s="241" t="s">
        <v>256</v>
      </c>
      <c r="E178" s="242" t="s">
        <v>416</v>
      </c>
      <c r="F178" s="243" t="s">
        <v>417</v>
      </c>
      <c r="G178" s="244" t="s">
        <v>249</v>
      </c>
      <c r="H178" s="245">
        <v>33.5</v>
      </c>
      <c r="I178" s="246"/>
      <c r="J178" s="247">
        <f>ROUND(I178*H178,2)</f>
        <v>0</v>
      </c>
      <c r="K178" s="248"/>
      <c r="L178" s="41"/>
      <c r="M178" s="249" t="s">
        <v>1</v>
      </c>
      <c r="N178" s="250" t="s">
        <v>44</v>
      </c>
      <c r="O178" s="88"/>
      <c r="P178" s="237">
        <f>O178*H178</f>
        <v>0</v>
      </c>
      <c r="Q178" s="237">
        <v>0</v>
      </c>
      <c r="R178" s="237">
        <f>Q178*H178</f>
        <v>0</v>
      </c>
      <c r="S178" s="237">
        <v>0</v>
      </c>
      <c r="T178" s="238">
        <f>S178*H178</f>
        <v>0</v>
      </c>
      <c r="U178" s="35"/>
      <c r="V178" s="35"/>
      <c r="W178" s="35"/>
      <c r="X178" s="35"/>
      <c r="Y178" s="35"/>
      <c r="Z178" s="35"/>
      <c r="AA178" s="35"/>
      <c r="AB178" s="35"/>
      <c r="AC178" s="35"/>
      <c r="AD178" s="35"/>
      <c r="AE178" s="35"/>
      <c r="AR178" s="239" t="s">
        <v>101</v>
      </c>
      <c r="AT178" s="239" t="s">
        <v>256</v>
      </c>
      <c r="AU178" s="239" t="s">
        <v>88</v>
      </c>
      <c r="AY178" s="14" t="s">
        <v>215</v>
      </c>
      <c r="BE178" s="240">
        <f>IF(N178="základní",J178,0)</f>
        <v>0</v>
      </c>
      <c r="BF178" s="240">
        <f>IF(N178="snížená",J178,0)</f>
        <v>0</v>
      </c>
      <c r="BG178" s="240">
        <f>IF(N178="zákl. přenesená",J178,0)</f>
        <v>0</v>
      </c>
      <c r="BH178" s="240">
        <f>IF(N178="sníž. přenesená",J178,0)</f>
        <v>0</v>
      </c>
      <c r="BI178" s="240">
        <f>IF(N178="nulová",J178,0)</f>
        <v>0</v>
      </c>
      <c r="BJ178" s="14" t="s">
        <v>86</v>
      </c>
      <c r="BK178" s="240">
        <f>ROUND(I178*H178,2)</f>
        <v>0</v>
      </c>
      <c r="BL178" s="14" t="s">
        <v>101</v>
      </c>
      <c r="BM178" s="239" t="s">
        <v>418</v>
      </c>
    </row>
    <row r="179" s="2" customFormat="1" ht="16.5" customHeight="1">
      <c r="A179" s="35"/>
      <c r="B179" s="36"/>
      <c r="C179" s="241" t="s">
        <v>419</v>
      </c>
      <c r="D179" s="241" t="s">
        <v>256</v>
      </c>
      <c r="E179" s="242" t="s">
        <v>420</v>
      </c>
      <c r="F179" s="243" t="s">
        <v>421</v>
      </c>
      <c r="G179" s="244" t="s">
        <v>249</v>
      </c>
      <c r="H179" s="245">
        <v>121.89</v>
      </c>
      <c r="I179" s="246"/>
      <c r="J179" s="247">
        <f>ROUND(I179*H179,2)</f>
        <v>0</v>
      </c>
      <c r="K179" s="248"/>
      <c r="L179" s="41"/>
      <c r="M179" s="249" t="s">
        <v>1</v>
      </c>
      <c r="N179" s="250" t="s">
        <v>44</v>
      </c>
      <c r="O179" s="88"/>
      <c r="P179" s="237">
        <f>O179*H179</f>
        <v>0</v>
      </c>
      <c r="Q179" s="237">
        <v>0</v>
      </c>
      <c r="R179" s="237">
        <f>Q179*H179</f>
        <v>0</v>
      </c>
      <c r="S179" s="237">
        <v>0</v>
      </c>
      <c r="T179" s="238">
        <f>S179*H179</f>
        <v>0</v>
      </c>
      <c r="U179" s="35"/>
      <c r="V179" s="35"/>
      <c r="W179" s="35"/>
      <c r="X179" s="35"/>
      <c r="Y179" s="35"/>
      <c r="Z179" s="35"/>
      <c r="AA179" s="35"/>
      <c r="AB179" s="35"/>
      <c r="AC179" s="35"/>
      <c r="AD179" s="35"/>
      <c r="AE179" s="35"/>
      <c r="AR179" s="239" t="s">
        <v>101</v>
      </c>
      <c r="AT179" s="239" t="s">
        <v>256</v>
      </c>
      <c r="AU179" s="239" t="s">
        <v>88</v>
      </c>
      <c r="AY179" s="14" t="s">
        <v>215</v>
      </c>
      <c r="BE179" s="240">
        <f>IF(N179="základní",J179,0)</f>
        <v>0</v>
      </c>
      <c r="BF179" s="240">
        <f>IF(N179="snížená",J179,0)</f>
        <v>0</v>
      </c>
      <c r="BG179" s="240">
        <f>IF(N179="zákl. přenesená",J179,0)</f>
        <v>0</v>
      </c>
      <c r="BH179" s="240">
        <f>IF(N179="sníž. přenesená",J179,0)</f>
        <v>0</v>
      </c>
      <c r="BI179" s="240">
        <f>IF(N179="nulová",J179,0)</f>
        <v>0</v>
      </c>
      <c r="BJ179" s="14" t="s">
        <v>86</v>
      </c>
      <c r="BK179" s="240">
        <f>ROUND(I179*H179,2)</f>
        <v>0</v>
      </c>
      <c r="BL179" s="14" t="s">
        <v>101</v>
      </c>
      <c r="BM179" s="239" t="s">
        <v>422</v>
      </c>
    </row>
    <row r="180" s="2" customFormat="1" ht="16.5" customHeight="1">
      <c r="A180" s="35"/>
      <c r="B180" s="36"/>
      <c r="C180" s="241" t="s">
        <v>423</v>
      </c>
      <c r="D180" s="241" t="s">
        <v>256</v>
      </c>
      <c r="E180" s="242" t="s">
        <v>424</v>
      </c>
      <c r="F180" s="243" t="s">
        <v>425</v>
      </c>
      <c r="G180" s="244" t="s">
        <v>249</v>
      </c>
      <c r="H180" s="245">
        <v>88.807000000000002</v>
      </c>
      <c r="I180" s="246"/>
      <c r="J180" s="247">
        <f>ROUND(I180*H180,2)</f>
        <v>0</v>
      </c>
      <c r="K180" s="248"/>
      <c r="L180" s="41"/>
      <c r="M180" s="249" t="s">
        <v>1</v>
      </c>
      <c r="N180" s="250" t="s">
        <v>44</v>
      </c>
      <c r="O180" s="88"/>
      <c r="P180" s="237">
        <f>O180*H180</f>
        <v>0</v>
      </c>
      <c r="Q180" s="237">
        <v>0</v>
      </c>
      <c r="R180" s="237">
        <f>Q180*H180</f>
        <v>0</v>
      </c>
      <c r="S180" s="237">
        <v>0</v>
      </c>
      <c r="T180" s="238">
        <f>S180*H180</f>
        <v>0</v>
      </c>
      <c r="U180" s="35"/>
      <c r="V180" s="35"/>
      <c r="W180" s="35"/>
      <c r="X180" s="35"/>
      <c r="Y180" s="35"/>
      <c r="Z180" s="35"/>
      <c r="AA180" s="35"/>
      <c r="AB180" s="35"/>
      <c r="AC180" s="35"/>
      <c r="AD180" s="35"/>
      <c r="AE180" s="35"/>
      <c r="AR180" s="239" t="s">
        <v>101</v>
      </c>
      <c r="AT180" s="239" t="s">
        <v>256</v>
      </c>
      <c r="AU180" s="239" t="s">
        <v>88</v>
      </c>
      <c r="AY180" s="14" t="s">
        <v>215</v>
      </c>
      <c r="BE180" s="240">
        <f>IF(N180="základní",J180,0)</f>
        <v>0</v>
      </c>
      <c r="BF180" s="240">
        <f>IF(N180="snížená",J180,0)</f>
        <v>0</v>
      </c>
      <c r="BG180" s="240">
        <f>IF(N180="zákl. přenesená",J180,0)</f>
        <v>0</v>
      </c>
      <c r="BH180" s="240">
        <f>IF(N180="sníž. přenesená",J180,0)</f>
        <v>0</v>
      </c>
      <c r="BI180" s="240">
        <f>IF(N180="nulová",J180,0)</f>
        <v>0</v>
      </c>
      <c r="BJ180" s="14" t="s">
        <v>86</v>
      </c>
      <c r="BK180" s="240">
        <f>ROUND(I180*H180,2)</f>
        <v>0</v>
      </c>
      <c r="BL180" s="14" t="s">
        <v>101</v>
      </c>
      <c r="BM180" s="239" t="s">
        <v>426</v>
      </c>
    </row>
    <row r="181" s="2" customFormat="1" ht="24.15" customHeight="1">
      <c r="A181" s="35"/>
      <c r="B181" s="36"/>
      <c r="C181" s="241" t="s">
        <v>427</v>
      </c>
      <c r="D181" s="241" t="s">
        <v>256</v>
      </c>
      <c r="E181" s="242" t="s">
        <v>428</v>
      </c>
      <c r="F181" s="243" t="s">
        <v>429</v>
      </c>
      <c r="G181" s="244" t="s">
        <v>249</v>
      </c>
      <c r="H181" s="245">
        <v>16.600000000000001</v>
      </c>
      <c r="I181" s="246"/>
      <c r="J181" s="247">
        <f>ROUND(I181*H181,2)</f>
        <v>0</v>
      </c>
      <c r="K181" s="248"/>
      <c r="L181" s="41"/>
      <c r="M181" s="249" t="s">
        <v>1</v>
      </c>
      <c r="N181" s="250" t="s">
        <v>44</v>
      </c>
      <c r="O181" s="88"/>
      <c r="P181" s="237">
        <f>O181*H181</f>
        <v>0</v>
      </c>
      <c r="Q181" s="237">
        <v>0</v>
      </c>
      <c r="R181" s="237">
        <f>Q181*H181</f>
        <v>0</v>
      </c>
      <c r="S181" s="237">
        <v>0</v>
      </c>
      <c r="T181" s="238">
        <f>S181*H181</f>
        <v>0</v>
      </c>
      <c r="U181" s="35"/>
      <c r="V181" s="35"/>
      <c r="W181" s="35"/>
      <c r="X181" s="35"/>
      <c r="Y181" s="35"/>
      <c r="Z181" s="35"/>
      <c r="AA181" s="35"/>
      <c r="AB181" s="35"/>
      <c r="AC181" s="35"/>
      <c r="AD181" s="35"/>
      <c r="AE181" s="35"/>
      <c r="AR181" s="239" t="s">
        <v>101</v>
      </c>
      <c r="AT181" s="239" t="s">
        <v>256</v>
      </c>
      <c r="AU181" s="239" t="s">
        <v>88</v>
      </c>
      <c r="AY181" s="14" t="s">
        <v>215</v>
      </c>
      <c r="BE181" s="240">
        <f>IF(N181="základní",J181,0)</f>
        <v>0</v>
      </c>
      <c r="BF181" s="240">
        <f>IF(N181="snížená",J181,0)</f>
        <v>0</v>
      </c>
      <c r="BG181" s="240">
        <f>IF(N181="zákl. přenesená",J181,0)</f>
        <v>0</v>
      </c>
      <c r="BH181" s="240">
        <f>IF(N181="sníž. přenesená",J181,0)</f>
        <v>0</v>
      </c>
      <c r="BI181" s="240">
        <f>IF(N181="nulová",J181,0)</f>
        <v>0</v>
      </c>
      <c r="BJ181" s="14" t="s">
        <v>86</v>
      </c>
      <c r="BK181" s="240">
        <f>ROUND(I181*H181,2)</f>
        <v>0</v>
      </c>
      <c r="BL181" s="14" t="s">
        <v>101</v>
      </c>
      <c r="BM181" s="239" t="s">
        <v>430</v>
      </c>
    </row>
    <row r="182" s="2" customFormat="1" ht="24.15" customHeight="1">
      <c r="A182" s="35"/>
      <c r="B182" s="36"/>
      <c r="C182" s="241" t="s">
        <v>431</v>
      </c>
      <c r="D182" s="241" t="s">
        <v>256</v>
      </c>
      <c r="E182" s="242" t="s">
        <v>432</v>
      </c>
      <c r="F182" s="243" t="s">
        <v>433</v>
      </c>
      <c r="G182" s="244" t="s">
        <v>249</v>
      </c>
      <c r="H182" s="245">
        <v>262.55000000000001</v>
      </c>
      <c r="I182" s="246"/>
      <c r="J182" s="247">
        <f>ROUND(I182*H182,2)</f>
        <v>0</v>
      </c>
      <c r="K182" s="248"/>
      <c r="L182" s="41"/>
      <c r="M182" s="249" t="s">
        <v>1</v>
      </c>
      <c r="N182" s="250" t="s">
        <v>44</v>
      </c>
      <c r="O182" s="88"/>
      <c r="P182" s="237">
        <f>O182*H182</f>
        <v>0</v>
      </c>
      <c r="Q182" s="237">
        <v>0</v>
      </c>
      <c r="R182" s="237">
        <f>Q182*H182</f>
        <v>0</v>
      </c>
      <c r="S182" s="237">
        <v>0</v>
      </c>
      <c r="T182" s="238">
        <f>S182*H182</f>
        <v>0</v>
      </c>
      <c r="U182" s="35"/>
      <c r="V182" s="35"/>
      <c r="W182" s="35"/>
      <c r="X182" s="35"/>
      <c r="Y182" s="35"/>
      <c r="Z182" s="35"/>
      <c r="AA182" s="35"/>
      <c r="AB182" s="35"/>
      <c r="AC182" s="35"/>
      <c r="AD182" s="35"/>
      <c r="AE182" s="35"/>
      <c r="AR182" s="239" t="s">
        <v>101</v>
      </c>
      <c r="AT182" s="239" t="s">
        <v>256</v>
      </c>
      <c r="AU182" s="239" t="s">
        <v>88</v>
      </c>
      <c r="AY182" s="14" t="s">
        <v>215</v>
      </c>
      <c r="BE182" s="240">
        <f>IF(N182="základní",J182,0)</f>
        <v>0</v>
      </c>
      <c r="BF182" s="240">
        <f>IF(N182="snížená",J182,0)</f>
        <v>0</v>
      </c>
      <c r="BG182" s="240">
        <f>IF(N182="zákl. přenesená",J182,0)</f>
        <v>0</v>
      </c>
      <c r="BH182" s="240">
        <f>IF(N182="sníž. přenesená",J182,0)</f>
        <v>0</v>
      </c>
      <c r="BI182" s="240">
        <f>IF(N182="nulová",J182,0)</f>
        <v>0</v>
      </c>
      <c r="BJ182" s="14" t="s">
        <v>86</v>
      </c>
      <c r="BK182" s="240">
        <f>ROUND(I182*H182,2)</f>
        <v>0</v>
      </c>
      <c r="BL182" s="14" t="s">
        <v>101</v>
      </c>
      <c r="BM182" s="239" t="s">
        <v>434</v>
      </c>
    </row>
    <row r="183" s="2" customFormat="1" ht="16.5" customHeight="1">
      <c r="A183" s="35"/>
      <c r="B183" s="36"/>
      <c r="C183" s="241" t="s">
        <v>435</v>
      </c>
      <c r="D183" s="241" t="s">
        <v>256</v>
      </c>
      <c r="E183" s="242" t="s">
        <v>436</v>
      </c>
      <c r="F183" s="243" t="s">
        <v>437</v>
      </c>
      <c r="G183" s="244" t="s">
        <v>249</v>
      </c>
      <c r="H183" s="245">
        <v>7.7999999999999998</v>
      </c>
      <c r="I183" s="246"/>
      <c r="J183" s="247">
        <f>ROUND(I183*H183,2)</f>
        <v>0</v>
      </c>
      <c r="K183" s="248"/>
      <c r="L183" s="41"/>
      <c r="M183" s="249" t="s">
        <v>1</v>
      </c>
      <c r="N183" s="250" t="s">
        <v>44</v>
      </c>
      <c r="O183" s="88"/>
      <c r="P183" s="237">
        <f>O183*H183</f>
        <v>0</v>
      </c>
      <c r="Q183" s="237">
        <v>0</v>
      </c>
      <c r="R183" s="237">
        <f>Q183*H183</f>
        <v>0</v>
      </c>
      <c r="S183" s="237">
        <v>0</v>
      </c>
      <c r="T183" s="238">
        <f>S183*H183</f>
        <v>0</v>
      </c>
      <c r="U183" s="35"/>
      <c r="V183" s="35"/>
      <c r="W183" s="35"/>
      <c r="X183" s="35"/>
      <c r="Y183" s="35"/>
      <c r="Z183" s="35"/>
      <c r="AA183" s="35"/>
      <c r="AB183" s="35"/>
      <c r="AC183" s="35"/>
      <c r="AD183" s="35"/>
      <c r="AE183" s="35"/>
      <c r="AR183" s="239" t="s">
        <v>101</v>
      </c>
      <c r="AT183" s="239" t="s">
        <v>256</v>
      </c>
      <c r="AU183" s="239" t="s">
        <v>88</v>
      </c>
      <c r="AY183" s="14" t="s">
        <v>215</v>
      </c>
      <c r="BE183" s="240">
        <f>IF(N183="základní",J183,0)</f>
        <v>0</v>
      </c>
      <c r="BF183" s="240">
        <f>IF(N183="snížená",J183,0)</f>
        <v>0</v>
      </c>
      <c r="BG183" s="240">
        <f>IF(N183="zákl. přenesená",J183,0)</f>
        <v>0</v>
      </c>
      <c r="BH183" s="240">
        <f>IF(N183="sníž. přenesená",J183,0)</f>
        <v>0</v>
      </c>
      <c r="BI183" s="240">
        <f>IF(N183="nulová",J183,0)</f>
        <v>0</v>
      </c>
      <c r="BJ183" s="14" t="s">
        <v>86</v>
      </c>
      <c r="BK183" s="240">
        <f>ROUND(I183*H183,2)</f>
        <v>0</v>
      </c>
      <c r="BL183" s="14" t="s">
        <v>101</v>
      </c>
      <c r="BM183" s="239" t="s">
        <v>438</v>
      </c>
    </row>
    <row r="184" s="12" customFormat="1" ht="25.92" customHeight="1">
      <c r="A184" s="12"/>
      <c r="B184" s="210"/>
      <c r="C184" s="211"/>
      <c r="D184" s="212" t="s">
        <v>78</v>
      </c>
      <c r="E184" s="213" t="s">
        <v>439</v>
      </c>
      <c r="F184" s="213" t="s">
        <v>440</v>
      </c>
      <c r="G184" s="211"/>
      <c r="H184" s="211"/>
      <c r="I184" s="214"/>
      <c r="J184" s="215">
        <f>BK184</f>
        <v>0</v>
      </c>
      <c r="K184" s="211"/>
      <c r="L184" s="216"/>
      <c r="M184" s="217"/>
      <c r="N184" s="218"/>
      <c r="O184" s="218"/>
      <c r="P184" s="219">
        <f>SUM(P185:P194)</f>
        <v>0</v>
      </c>
      <c r="Q184" s="218"/>
      <c r="R184" s="219">
        <f>SUM(R185:R194)</f>
        <v>0</v>
      </c>
      <c r="S184" s="218"/>
      <c r="T184" s="220">
        <f>SUM(T185:T194)</f>
        <v>0</v>
      </c>
      <c r="U184" s="12"/>
      <c r="V184" s="12"/>
      <c r="W184" s="12"/>
      <c r="X184" s="12"/>
      <c r="Y184" s="12"/>
      <c r="Z184" s="12"/>
      <c r="AA184" s="12"/>
      <c r="AB184" s="12"/>
      <c r="AC184" s="12"/>
      <c r="AD184" s="12"/>
      <c r="AE184" s="12"/>
      <c r="AR184" s="221" t="s">
        <v>101</v>
      </c>
      <c r="AT184" s="222" t="s">
        <v>78</v>
      </c>
      <c r="AU184" s="222" t="s">
        <v>79</v>
      </c>
      <c r="AY184" s="221" t="s">
        <v>215</v>
      </c>
      <c r="BK184" s="223">
        <f>SUM(BK185:BK194)</f>
        <v>0</v>
      </c>
    </row>
    <row r="185" s="2" customFormat="1" ht="62.7" customHeight="1">
      <c r="A185" s="35"/>
      <c r="B185" s="36"/>
      <c r="C185" s="241" t="s">
        <v>441</v>
      </c>
      <c r="D185" s="241" t="s">
        <v>256</v>
      </c>
      <c r="E185" s="242" t="s">
        <v>442</v>
      </c>
      <c r="F185" s="243" t="s">
        <v>443</v>
      </c>
      <c r="G185" s="244" t="s">
        <v>226</v>
      </c>
      <c r="H185" s="245">
        <v>1</v>
      </c>
      <c r="I185" s="246"/>
      <c r="J185" s="247">
        <f>ROUND(I185*H185,2)</f>
        <v>0</v>
      </c>
      <c r="K185" s="248"/>
      <c r="L185" s="41"/>
      <c r="M185" s="249" t="s">
        <v>1</v>
      </c>
      <c r="N185" s="250" t="s">
        <v>44</v>
      </c>
      <c r="O185" s="88"/>
      <c r="P185" s="237">
        <f>O185*H185</f>
        <v>0</v>
      </c>
      <c r="Q185" s="237">
        <v>0</v>
      </c>
      <c r="R185" s="237">
        <f>Q185*H185</f>
        <v>0</v>
      </c>
      <c r="S185" s="237">
        <v>0</v>
      </c>
      <c r="T185" s="238">
        <f>S185*H185</f>
        <v>0</v>
      </c>
      <c r="U185" s="35"/>
      <c r="V185" s="35"/>
      <c r="W185" s="35"/>
      <c r="X185" s="35"/>
      <c r="Y185" s="35"/>
      <c r="Z185" s="35"/>
      <c r="AA185" s="35"/>
      <c r="AB185" s="35"/>
      <c r="AC185" s="35"/>
      <c r="AD185" s="35"/>
      <c r="AE185" s="35"/>
      <c r="AR185" s="239" t="s">
        <v>227</v>
      </c>
      <c r="AT185" s="239" t="s">
        <v>256</v>
      </c>
      <c r="AU185" s="239" t="s">
        <v>86</v>
      </c>
      <c r="AY185" s="14" t="s">
        <v>215</v>
      </c>
      <c r="BE185" s="240">
        <f>IF(N185="základní",J185,0)</f>
        <v>0</v>
      </c>
      <c r="BF185" s="240">
        <f>IF(N185="snížená",J185,0)</f>
        <v>0</v>
      </c>
      <c r="BG185" s="240">
        <f>IF(N185="zákl. přenesená",J185,0)</f>
        <v>0</v>
      </c>
      <c r="BH185" s="240">
        <f>IF(N185="sníž. přenesená",J185,0)</f>
        <v>0</v>
      </c>
      <c r="BI185" s="240">
        <f>IF(N185="nulová",J185,0)</f>
        <v>0</v>
      </c>
      <c r="BJ185" s="14" t="s">
        <v>86</v>
      </c>
      <c r="BK185" s="240">
        <f>ROUND(I185*H185,2)</f>
        <v>0</v>
      </c>
      <c r="BL185" s="14" t="s">
        <v>227</v>
      </c>
      <c r="BM185" s="239" t="s">
        <v>444</v>
      </c>
    </row>
    <row r="186" s="2" customFormat="1" ht="55.5" customHeight="1">
      <c r="A186" s="35"/>
      <c r="B186" s="36"/>
      <c r="C186" s="241" t="s">
        <v>445</v>
      </c>
      <c r="D186" s="241" t="s">
        <v>256</v>
      </c>
      <c r="E186" s="242" t="s">
        <v>446</v>
      </c>
      <c r="F186" s="243" t="s">
        <v>447</v>
      </c>
      <c r="G186" s="244" t="s">
        <v>249</v>
      </c>
      <c r="H186" s="245">
        <v>8.3000000000000007</v>
      </c>
      <c r="I186" s="246"/>
      <c r="J186" s="247">
        <f>ROUND(I186*H186,2)</f>
        <v>0</v>
      </c>
      <c r="K186" s="248"/>
      <c r="L186" s="41"/>
      <c r="M186" s="249" t="s">
        <v>1</v>
      </c>
      <c r="N186" s="250" t="s">
        <v>44</v>
      </c>
      <c r="O186" s="88"/>
      <c r="P186" s="237">
        <f>O186*H186</f>
        <v>0</v>
      </c>
      <c r="Q186" s="237">
        <v>0</v>
      </c>
      <c r="R186" s="237">
        <f>Q186*H186</f>
        <v>0</v>
      </c>
      <c r="S186" s="237">
        <v>0</v>
      </c>
      <c r="T186" s="238">
        <f>S186*H186</f>
        <v>0</v>
      </c>
      <c r="U186" s="35"/>
      <c r="V186" s="35"/>
      <c r="W186" s="35"/>
      <c r="X186" s="35"/>
      <c r="Y186" s="35"/>
      <c r="Z186" s="35"/>
      <c r="AA186" s="35"/>
      <c r="AB186" s="35"/>
      <c r="AC186" s="35"/>
      <c r="AD186" s="35"/>
      <c r="AE186" s="35"/>
      <c r="AR186" s="239" t="s">
        <v>227</v>
      </c>
      <c r="AT186" s="239" t="s">
        <v>256</v>
      </c>
      <c r="AU186" s="239" t="s">
        <v>86</v>
      </c>
      <c r="AY186" s="14" t="s">
        <v>215</v>
      </c>
      <c r="BE186" s="240">
        <f>IF(N186="základní",J186,0)</f>
        <v>0</v>
      </c>
      <c r="BF186" s="240">
        <f>IF(N186="snížená",J186,0)</f>
        <v>0</v>
      </c>
      <c r="BG186" s="240">
        <f>IF(N186="zákl. přenesená",J186,0)</f>
        <v>0</v>
      </c>
      <c r="BH186" s="240">
        <f>IF(N186="sníž. přenesená",J186,0)</f>
        <v>0</v>
      </c>
      <c r="BI186" s="240">
        <f>IF(N186="nulová",J186,0)</f>
        <v>0</v>
      </c>
      <c r="BJ186" s="14" t="s">
        <v>86</v>
      </c>
      <c r="BK186" s="240">
        <f>ROUND(I186*H186,2)</f>
        <v>0</v>
      </c>
      <c r="BL186" s="14" t="s">
        <v>227</v>
      </c>
      <c r="BM186" s="239" t="s">
        <v>448</v>
      </c>
    </row>
    <row r="187" s="2" customFormat="1" ht="55.5" customHeight="1">
      <c r="A187" s="35"/>
      <c r="B187" s="36"/>
      <c r="C187" s="241" t="s">
        <v>449</v>
      </c>
      <c r="D187" s="241" t="s">
        <v>256</v>
      </c>
      <c r="E187" s="242" t="s">
        <v>450</v>
      </c>
      <c r="F187" s="243" t="s">
        <v>451</v>
      </c>
      <c r="G187" s="244" t="s">
        <v>249</v>
      </c>
      <c r="H187" s="245">
        <v>1177.76</v>
      </c>
      <c r="I187" s="246"/>
      <c r="J187" s="247">
        <f>ROUND(I187*H187,2)</f>
        <v>0</v>
      </c>
      <c r="K187" s="248"/>
      <c r="L187" s="41"/>
      <c r="M187" s="249" t="s">
        <v>1</v>
      </c>
      <c r="N187" s="250" t="s">
        <v>44</v>
      </c>
      <c r="O187" s="88"/>
      <c r="P187" s="237">
        <f>O187*H187</f>
        <v>0</v>
      </c>
      <c r="Q187" s="237">
        <v>0</v>
      </c>
      <c r="R187" s="237">
        <f>Q187*H187</f>
        <v>0</v>
      </c>
      <c r="S187" s="237">
        <v>0</v>
      </c>
      <c r="T187" s="238">
        <f>S187*H187</f>
        <v>0</v>
      </c>
      <c r="U187" s="35"/>
      <c r="V187" s="35"/>
      <c r="W187" s="35"/>
      <c r="X187" s="35"/>
      <c r="Y187" s="35"/>
      <c r="Z187" s="35"/>
      <c r="AA187" s="35"/>
      <c r="AB187" s="35"/>
      <c r="AC187" s="35"/>
      <c r="AD187" s="35"/>
      <c r="AE187" s="35"/>
      <c r="AR187" s="239" t="s">
        <v>227</v>
      </c>
      <c r="AT187" s="239" t="s">
        <v>256</v>
      </c>
      <c r="AU187" s="239" t="s">
        <v>86</v>
      </c>
      <c r="AY187" s="14" t="s">
        <v>215</v>
      </c>
      <c r="BE187" s="240">
        <f>IF(N187="základní",J187,0)</f>
        <v>0</v>
      </c>
      <c r="BF187" s="240">
        <f>IF(N187="snížená",J187,0)</f>
        <v>0</v>
      </c>
      <c r="BG187" s="240">
        <f>IF(N187="zákl. přenesená",J187,0)</f>
        <v>0</v>
      </c>
      <c r="BH187" s="240">
        <f>IF(N187="sníž. přenesená",J187,0)</f>
        <v>0</v>
      </c>
      <c r="BI187" s="240">
        <f>IF(N187="nulová",J187,0)</f>
        <v>0</v>
      </c>
      <c r="BJ187" s="14" t="s">
        <v>86</v>
      </c>
      <c r="BK187" s="240">
        <f>ROUND(I187*H187,2)</f>
        <v>0</v>
      </c>
      <c r="BL187" s="14" t="s">
        <v>227</v>
      </c>
      <c r="BM187" s="239" t="s">
        <v>452</v>
      </c>
    </row>
    <row r="188" s="2" customFormat="1" ht="66.75" customHeight="1">
      <c r="A188" s="35"/>
      <c r="B188" s="36"/>
      <c r="C188" s="241" t="s">
        <v>453</v>
      </c>
      <c r="D188" s="241" t="s">
        <v>256</v>
      </c>
      <c r="E188" s="242" t="s">
        <v>454</v>
      </c>
      <c r="F188" s="243" t="s">
        <v>455</v>
      </c>
      <c r="G188" s="244" t="s">
        <v>249</v>
      </c>
      <c r="H188" s="245">
        <v>11.779999999999999</v>
      </c>
      <c r="I188" s="246"/>
      <c r="J188" s="247">
        <f>ROUND(I188*H188,2)</f>
        <v>0</v>
      </c>
      <c r="K188" s="248"/>
      <c r="L188" s="41"/>
      <c r="M188" s="249" t="s">
        <v>1</v>
      </c>
      <c r="N188" s="250" t="s">
        <v>44</v>
      </c>
      <c r="O188" s="88"/>
      <c r="P188" s="237">
        <f>O188*H188</f>
        <v>0</v>
      </c>
      <c r="Q188" s="237">
        <v>0</v>
      </c>
      <c r="R188" s="237">
        <f>Q188*H188</f>
        <v>0</v>
      </c>
      <c r="S188" s="237">
        <v>0</v>
      </c>
      <c r="T188" s="238">
        <f>S188*H188</f>
        <v>0</v>
      </c>
      <c r="U188" s="35"/>
      <c r="V188" s="35"/>
      <c r="W188" s="35"/>
      <c r="X188" s="35"/>
      <c r="Y188" s="35"/>
      <c r="Z188" s="35"/>
      <c r="AA188" s="35"/>
      <c r="AB188" s="35"/>
      <c r="AC188" s="35"/>
      <c r="AD188" s="35"/>
      <c r="AE188" s="35"/>
      <c r="AR188" s="239" t="s">
        <v>227</v>
      </c>
      <c r="AT188" s="239" t="s">
        <v>256</v>
      </c>
      <c r="AU188" s="239" t="s">
        <v>86</v>
      </c>
      <c r="AY188" s="14" t="s">
        <v>215</v>
      </c>
      <c r="BE188" s="240">
        <f>IF(N188="základní",J188,0)</f>
        <v>0</v>
      </c>
      <c r="BF188" s="240">
        <f>IF(N188="snížená",J188,0)</f>
        <v>0</v>
      </c>
      <c r="BG188" s="240">
        <f>IF(N188="zákl. přenesená",J188,0)</f>
        <v>0</v>
      </c>
      <c r="BH188" s="240">
        <f>IF(N188="sníž. přenesená",J188,0)</f>
        <v>0</v>
      </c>
      <c r="BI188" s="240">
        <f>IF(N188="nulová",J188,0)</f>
        <v>0</v>
      </c>
      <c r="BJ188" s="14" t="s">
        <v>86</v>
      </c>
      <c r="BK188" s="240">
        <f>ROUND(I188*H188,2)</f>
        <v>0</v>
      </c>
      <c r="BL188" s="14" t="s">
        <v>227</v>
      </c>
      <c r="BM188" s="239" t="s">
        <v>456</v>
      </c>
    </row>
    <row r="189" s="2" customFormat="1" ht="66.75" customHeight="1">
      <c r="A189" s="35"/>
      <c r="B189" s="36"/>
      <c r="C189" s="241" t="s">
        <v>457</v>
      </c>
      <c r="D189" s="241" t="s">
        <v>256</v>
      </c>
      <c r="E189" s="242" t="s">
        <v>458</v>
      </c>
      <c r="F189" s="243" t="s">
        <v>459</v>
      </c>
      <c r="G189" s="244" t="s">
        <v>249</v>
      </c>
      <c r="H189" s="245">
        <v>3.2280000000000002</v>
      </c>
      <c r="I189" s="246"/>
      <c r="J189" s="247">
        <f>ROUND(I189*H189,2)</f>
        <v>0</v>
      </c>
      <c r="K189" s="248"/>
      <c r="L189" s="41"/>
      <c r="M189" s="249" t="s">
        <v>1</v>
      </c>
      <c r="N189" s="250" t="s">
        <v>44</v>
      </c>
      <c r="O189" s="88"/>
      <c r="P189" s="237">
        <f>O189*H189</f>
        <v>0</v>
      </c>
      <c r="Q189" s="237">
        <v>0</v>
      </c>
      <c r="R189" s="237">
        <f>Q189*H189</f>
        <v>0</v>
      </c>
      <c r="S189" s="237">
        <v>0</v>
      </c>
      <c r="T189" s="238">
        <f>S189*H189</f>
        <v>0</v>
      </c>
      <c r="U189" s="35"/>
      <c r="V189" s="35"/>
      <c r="W189" s="35"/>
      <c r="X189" s="35"/>
      <c r="Y189" s="35"/>
      <c r="Z189" s="35"/>
      <c r="AA189" s="35"/>
      <c r="AB189" s="35"/>
      <c r="AC189" s="35"/>
      <c r="AD189" s="35"/>
      <c r="AE189" s="35"/>
      <c r="AR189" s="239" t="s">
        <v>227</v>
      </c>
      <c r="AT189" s="239" t="s">
        <v>256</v>
      </c>
      <c r="AU189" s="239" t="s">
        <v>86</v>
      </c>
      <c r="AY189" s="14" t="s">
        <v>215</v>
      </c>
      <c r="BE189" s="240">
        <f>IF(N189="základní",J189,0)</f>
        <v>0</v>
      </c>
      <c r="BF189" s="240">
        <f>IF(N189="snížená",J189,0)</f>
        <v>0</v>
      </c>
      <c r="BG189" s="240">
        <f>IF(N189="zákl. přenesená",J189,0)</f>
        <v>0</v>
      </c>
      <c r="BH189" s="240">
        <f>IF(N189="sníž. přenesená",J189,0)</f>
        <v>0</v>
      </c>
      <c r="BI189" s="240">
        <f>IF(N189="nulová",J189,0)</f>
        <v>0</v>
      </c>
      <c r="BJ189" s="14" t="s">
        <v>86</v>
      </c>
      <c r="BK189" s="240">
        <f>ROUND(I189*H189,2)</f>
        <v>0</v>
      </c>
      <c r="BL189" s="14" t="s">
        <v>227</v>
      </c>
      <c r="BM189" s="239" t="s">
        <v>460</v>
      </c>
    </row>
    <row r="190" s="2" customFormat="1" ht="66.75" customHeight="1">
      <c r="A190" s="35"/>
      <c r="B190" s="36"/>
      <c r="C190" s="241" t="s">
        <v>461</v>
      </c>
      <c r="D190" s="241" t="s">
        <v>256</v>
      </c>
      <c r="E190" s="242" t="s">
        <v>462</v>
      </c>
      <c r="F190" s="243" t="s">
        <v>463</v>
      </c>
      <c r="G190" s="244" t="s">
        <v>249</v>
      </c>
      <c r="H190" s="245">
        <v>75.799999999999997</v>
      </c>
      <c r="I190" s="246"/>
      <c r="J190" s="247">
        <f>ROUND(I190*H190,2)</f>
        <v>0</v>
      </c>
      <c r="K190" s="248"/>
      <c r="L190" s="41"/>
      <c r="M190" s="249" t="s">
        <v>1</v>
      </c>
      <c r="N190" s="250" t="s">
        <v>44</v>
      </c>
      <c r="O190" s="88"/>
      <c r="P190" s="237">
        <f>O190*H190</f>
        <v>0</v>
      </c>
      <c r="Q190" s="237">
        <v>0</v>
      </c>
      <c r="R190" s="237">
        <f>Q190*H190</f>
        <v>0</v>
      </c>
      <c r="S190" s="237">
        <v>0</v>
      </c>
      <c r="T190" s="238">
        <f>S190*H190</f>
        <v>0</v>
      </c>
      <c r="U190" s="35"/>
      <c r="V190" s="35"/>
      <c r="W190" s="35"/>
      <c r="X190" s="35"/>
      <c r="Y190" s="35"/>
      <c r="Z190" s="35"/>
      <c r="AA190" s="35"/>
      <c r="AB190" s="35"/>
      <c r="AC190" s="35"/>
      <c r="AD190" s="35"/>
      <c r="AE190" s="35"/>
      <c r="AR190" s="239" t="s">
        <v>227</v>
      </c>
      <c r="AT190" s="239" t="s">
        <v>256</v>
      </c>
      <c r="AU190" s="239" t="s">
        <v>86</v>
      </c>
      <c r="AY190" s="14" t="s">
        <v>215</v>
      </c>
      <c r="BE190" s="240">
        <f>IF(N190="základní",J190,0)</f>
        <v>0</v>
      </c>
      <c r="BF190" s="240">
        <f>IF(N190="snížená",J190,0)</f>
        <v>0</v>
      </c>
      <c r="BG190" s="240">
        <f>IF(N190="zákl. přenesená",J190,0)</f>
        <v>0</v>
      </c>
      <c r="BH190" s="240">
        <f>IF(N190="sníž. přenesená",J190,0)</f>
        <v>0</v>
      </c>
      <c r="BI190" s="240">
        <f>IF(N190="nulová",J190,0)</f>
        <v>0</v>
      </c>
      <c r="BJ190" s="14" t="s">
        <v>86</v>
      </c>
      <c r="BK190" s="240">
        <f>ROUND(I190*H190,2)</f>
        <v>0</v>
      </c>
      <c r="BL190" s="14" t="s">
        <v>227</v>
      </c>
      <c r="BM190" s="239" t="s">
        <v>464</v>
      </c>
    </row>
    <row r="191" s="2" customFormat="1" ht="66.75" customHeight="1">
      <c r="A191" s="35"/>
      <c r="B191" s="36"/>
      <c r="C191" s="241" t="s">
        <v>465</v>
      </c>
      <c r="D191" s="241" t="s">
        <v>256</v>
      </c>
      <c r="E191" s="242" t="s">
        <v>466</v>
      </c>
      <c r="F191" s="243" t="s">
        <v>467</v>
      </c>
      <c r="G191" s="244" t="s">
        <v>249</v>
      </c>
      <c r="H191" s="245">
        <v>90.25</v>
      </c>
      <c r="I191" s="246"/>
      <c r="J191" s="247">
        <f>ROUND(I191*H191,2)</f>
        <v>0</v>
      </c>
      <c r="K191" s="248"/>
      <c r="L191" s="41"/>
      <c r="M191" s="249" t="s">
        <v>1</v>
      </c>
      <c r="N191" s="250" t="s">
        <v>44</v>
      </c>
      <c r="O191" s="88"/>
      <c r="P191" s="237">
        <f>O191*H191</f>
        <v>0</v>
      </c>
      <c r="Q191" s="237">
        <v>0</v>
      </c>
      <c r="R191" s="237">
        <f>Q191*H191</f>
        <v>0</v>
      </c>
      <c r="S191" s="237">
        <v>0</v>
      </c>
      <c r="T191" s="238">
        <f>S191*H191</f>
        <v>0</v>
      </c>
      <c r="U191" s="35"/>
      <c r="V191" s="35"/>
      <c r="W191" s="35"/>
      <c r="X191" s="35"/>
      <c r="Y191" s="35"/>
      <c r="Z191" s="35"/>
      <c r="AA191" s="35"/>
      <c r="AB191" s="35"/>
      <c r="AC191" s="35"/>
      <c r="AD191" s="35"/>
      <c r="AE191" s="35"/>
      <c r="AR191" s="239" t="s">
        <v>227</v>
      </c>
      <c r="AT191" s="239" t="s">
        <v>256</v>
      </c>
      <c r="AU191" s="239" t="s">
        <v>86</v>
      </c>
      <c r="AY191" s="14" t="s">
        <v>215</v>
      </c>
      <c r="BE191" s="240">
        <f>IF(N191="základní",J191,0)</f>
        <v>0</v>
      </c>
      <c r="BF191" s="240">
        <f>IF(N191="snížená",J191,0)</f>
        <v>0</v>
      </c>
      <c r="BG191" s="240">
        <f>IF(N191="zákl. přenesená",J191,0)</f>
        <v>0</v>
      </c>
      <c r="BH191" s="240">
        <f>IF(N191="sníž. přenesená",J191,0)</f>
        <v>0</v>
      </c>
      <c r="BI191" s="240">
        <f>IF(N191="nulová",J191,0)</f>
        <v>0</v>
      </c>
      <c r="BJ191" s="14" t="s">
        <v>86</v>
      </c>
      <c r="BK191" s="240">
        <f>ROUND(I191*H191,2)</f>
        <v>0</v>
      </c>
      <c r="BL191" s="14" t="s">
        <v>227</v>
      </c>
      <c r="BM191" s="239" t="s">
        <v>468</v>
      </c>
    </row>
    <row r="192" s="2" customFormat="1" ht="76.35" customHeight="1">
      <c r="A192" s="35"/>
      <c r="B192" s="36"/>
      <c r="C192" s="241" t="s">
        <v>469</v>
      </c>
      <c r="D192" s="241" t="s">
        <v>256</v>
      </c>
      <c r="E192" s="242" t="s">
        <v>470</v>
      </c>
      <c r="F192" s="243" t="s">
        <v>471</v>
      </c>
      <c r="G192" s="244" t="s">
        <v>249</v>
      </c>
      <c r="H192" s="245">
        <v>7220</v>
      </c>
      <c r="I192" s="246"/>
      <c r="J192" s="247">
        <f>ROUND(I192*H192,2)</f>
        <v>0</v>
      </c>
      <c r="K192" s="248"/>
      <c r="L192" s="41"/>
      <c r="M192" s="249" t="s">
        <v>1</v>
      </c>
      <c r="N192" s="250" t="s">
        <v>44</v>
      </c>
      <c r="O192" s="88"/>
      <c r="P192" s="237">
        <f>O192*H192</f>
        <v>0</v>
      </c>
      <c r="Q192" s="237">
        <v>0</v>
      </c>
      <c r="R192" s="237">
        <f>Q192*H192</f>
        <v>0</v>
      </c>
      <c r="S192" s="237">
        <v>0</v>
      </c>
      <c r="T192" s="238">
        <f>S192*H192</f>
        <v>0</v>
      </c>
      <c r="U192" s="35"/>
      <c r="V192" s="35"/>
      <c r="W192" s="35"/>
      <c r="X192" s="35"/>
      <c r="Y192" s="35"/>
      <c r="Z192" s="35"/>
      <c r="AA192" s="35"/>
      <c r="AB192" s="35"/>
      <c r="AC192" s="35"/>
      <c r="AD192" s="35"/>
      <c r="AE192" s="35"/>
      <c r="AR192" s="239" t="s">
        <v>227</v>
      </c>
      <c r="AT192" s="239" t="s">
        <v>256</v>
      </c>
      <c r="AU192" s="239" t="s">
        <v>86</v>
      </c>
      <c r="AY192" s="14" t="s">
        <v>215</v>
      </c>
      <c r="BE192" s="240">
        <f>IF(N192="základní",J192,0)</f>
        <v>0</v>
      </c>
      <c r="BF192" s="240">
        <f>IF(N192="snížená",J192,0)</f>
        <v>0</v>
      </c>
      <c r="BG192" s="240">
        <f>IF(N192="zákl. přenesená",J192,0)</f>
        <v>0</v>
      </c>
      <c r="BH192" s="240">
        <f>IF(N192="sníž. přenesená",J192,0)</f>
        <v>0</v>
      </c>
      <c r="BI192" s="240">
        <f>IF(N192="nulová",J192,0)</f>
        <v>0</v>
      </c>
      <c r="BJ192" s="14" t="s">
        <v>86</v>
      </c>
      <c r="BK192" s="240">
        <f>ROUND(I192*H192,2)</f>
        <v>0</v>
      </c>
      <c r="BL192" s="14" t="s">
        <v>227</v>
      </c>
      <c r="BM192" s="239" t="s">
        <v>472</v>
      </c>
    </row>
    <row r="193" s="2" customFormat="1" ht="33" customHeight="1">
      <c r="A193" s="35"/>
      <c r="B193" s="36"/>
      <c r="C193" s="241" t="s">
        <v>473</v>
      </c>
      <c r="D193" s="241" t="s">
        <v>256</v>
      </c>
      <c r="E193" s="242" t="s">
        <v>474</v>
      </c>
      <c r="F193" s="243" t="s">
        <v>475</v>
      </c>
      <c r="G193" s="244" t="s">
        <v>226</v>
      </c>
      <c r="H193" s="245">
        <v>6</v>
      </c>
      <c r="I193" s="246"/>
      <c r="J193" s="247">
        <f>ROUND(I193*H193,2)</f>
        <v>0</v>
      </c>
      <c r="K193" s="248"/>
      <c r="L193" s="41"/>
      <c r="M193" s="249" t="s">
        <v>1</v>
      </c>
      <c r="N193" s="250" t="s">
        <v>44</v>
      </c>
      <c r="O193" s="88"/>
      <c r="P193" s="237">
        <f>O193*H193</f>
        <v>0</v>
      </c>
      <c r="Q193" s="237">
        <v>0</v>
      </c>
      <c r="R193" s="237">
        <f>Q193*H193</f>
        <v>0</v>
      </c>
      <c r="S193" s="237">
        <v>0</v>
      </c>
      <c r="T193" s="238">
        <f>S193*H193</f>
        <v>0</v>
      </c>
      <c r="U193" s="35"/>
      <c r="V193" s="35"/>
      <c r="W193" s="35"/>
      <c r="X193" s="35"/>
      <c r="Y193" s="35"/>
      <c r="Z193" s="35"/>
      <c r="AA193" s="35"/>
      <c r="AB193" s="35"/>
      <c r="AC193" s="35"/>
      <c r="AD193" s="35"/>
      <c r="AE193" s="35"/>
      <c r="AR193" s="239" t="s">
        <v>227</v>
      </c>
      <c r="AT193" s="239" t="s">
        <v>256</v>
      </c>
      <c r="AU193" s="239" t="s">
        <v>86</v>
      </c>
      <c r="AY193" s="14" t="s">
        <v>215</v>
      </c>
      <c r="BE193" s="240">
        <f>IF(N193="základní",J193,0)</f>
        <v>0</v>
      </c>
      <c r="BF193" s="240">
        <f>IF(N193="snížená",J193,0)</f>
        <v>0</v>
      </c>
      <c r="BG193" s="240">
        <f>IF(N193="zákl. přenesená",J193,0)</f>
        <v>0</v>
      </c>
      <c r="BH193" s="240">
        <f>IF(N193="sníž. přenesená",J193,0)</f>
        <v>0</v>
      </c>
      <c r="BI193" s="240">
        <f>IF(N193="nulová",J193,0)</f>
        <v>0</v>
      </c>
      <c r="BJ193" s="14" t="s">
        <v>86</v>
      </c>
      <c r="BK193" s="240">
        <f>ROUND(I193*H193,2)</f>
        <v>0</v>
      </c>
      <c r="BL193" s="14" t="s">
        <v>227</v>
      </c>
      <c r="BM193" s="239" t="s">
        <v>476</v>
      </c>
    </row>
    <row r="194" s="2" customFormat="1" ht="16.5" customHeight="1">
      <c r="A194" s="35"/>
      <c r="B194" s="36"/>
      <c r="C194" s="241" t="s">
        <v>477</v>
      </c>
      <c r="D194" s="241" t="s">
        <v>256</v>
      </c>
      <c r="E194" s="242" t="s">
        <v>478</v>
      </c>
      <c r="F194" s="243" t="s">
        <v>479</v>
      </c>
      <c r="G194" s="244" t="s">
        <v>249</v>
      </c>
      <c r="H194" s="245">
        <v>0.75</v>
      </c>
      <c r="I194" s="246"/>
      <c r="J194" s="247">
        <f>ROUND(I194*H194,2)</f>
        <v>0</v>
      </c>
      <c r="K194" s="248"/>
      <c r="L194" s="41"/>
      <c r="M194" s="251" t="s">
        <v>1</v>
      </c>
      <c r="N194" s="252" t="s">
        <v>44</v>
      </c>
      <c r="O194" s="253"/>
      <c r="P194" s="254">
        <f>O194*H194</f>
        <v>0</v>
      </c>
      <c r="Q194" s="254">
        <v>0</v>
      </c>
      <c r="R194" s="254">
        <f>Q194*H194</f>
        <v>0</v>
      </c>
      <c r="S194" s="254">
        <v>0</v>
      </c>
      <c r="T194" s="255">
        <f>S194*H194</f>
        <v>0</v>
      </c>
      <c r="U194" s="35"/>
      <c r="V194" s="35"/>
      <c r="W194" s="35"/>
      <c r="X194" s="35"/>
      <c r="Y194" s="35"/>
      <c r="Z194" s="35"/>
      <c r="AA194" s="35"/>
      <c r="AB194" s="35"/>
      <c r="AC194" s="35"/>
      <c r="AD194" s="35"/>
      <c r="AE194" s="35"/>
      <c r="AR194" s="239" t="s">
        <v>227</v>
      </c>
      <c r="AT194" s="239" t="s">
        <v>256</v>
      </c>
      <c r="AU194" s="239" t="s">
        <v>86</v>
      </c>
      <c r="AY194" s="14" t="s">
        <v>215</v>
      </c>
      <c r="BE194" s="240">
        <f>IF(N194="základní",J194,0)</f>
        <v>0</v>
      </c>
      <c r="BF194" s="240">
        <f>IF(N194="snížená",J194,0)</f>
        <v>0</v>
      </c>
      <c r="BG194" s="240">
        <f>IF(N194="zákl. přenesená",J194,0)</f>
        <v>0</v>
      </c>
      <c r="BH194" s="240">
        <f>IF(N194="sníž. přenesená",J194,0)</f>
        <v>0</v>
      </c>
      <c r="BI194" s="240">
        <f>IF(N194="nulová",J194,0)</f>
        <v>0</v>
      </c>
      <c r="BJ194" s="14" t="s">
        <v>86</v>
      </c>
      <c r="BK194" s="240">
        <f>ROUND(I194*H194,2)</f>
        <v>0</v>
      </c>
      <c r="BL194" s="14" t="s">
        <v>227</v>
      </c>
      <c r="BM194" s="239" t="s">
        <v>480</v>
      </c>
    </row>
    <row r="195" s="2" customFormat="1" ht="6.96" customHeight="1">
      <c r="A195" s="35"/>
      <c r="B195" s="63"/>
      <c r="C195" s="64"/>
      <c r="D195" s="64"/>
      <c r="E195" s="64"/>
      <c r="F195" s="64"/>
      <c r="G195" s="64"/>
      <c r="H195" s="64"/>
      <c r="I195" s="64"/>
      <c r="J195" s="64"/>
      <c r="K195" s="64"/>
      <c r="L195" s="41"/>
      <c r="M195" s="35"/>
      <c r="O195" s="35"/>
      <c r="P195" s="35"/>
      <c r="Q195" s="35"/>
      <c r="R195" s="35"/>
      <c r="S195" s="35"/>
      <c r="T195" s="35"/>
      <c r="U195" s="35"/>
      <c r="V195" s="35"/>
      <c r="W195" s="35"/>
      <c r="X195" s="35"/>
      <c r="Y195" s="35"/>
      <c r="Z195" s="35"/>
      <c r="AA195" s="35"/>
      <c r="AB195" s="35"/>
      <c r="AC195" s="35"/>
      <c r="AD195" s="35"/>
      <c r="AE195" s="35"/>
    </row>
  </sheetData>
  <sheetProtection sheet="1" autoFilter="0" formatColumns="0" formatRows="0" objects="1" scenarios="1" spinCount="100000" saltValue="yzLISSM6a1Vklg9Kdl2sfruLLFDSi6md2BDSJxgTF13N86cUrONwh+rlB3cSaOn4viLqOV+MAVF3OfZoi4OJvA==" hashValue="BeEV95HtUNJPWHd1RcJqeXMl/Aqc9MIZchS3FxRllA/K0ivuCF4czMn77Vb08RJP+qtDuCNnEzrHbvcCPU359Q==" algorithmName="SHA-512" password="CC35"/>
  <autoFilter ref="C126:K194"/>
  <mergeCells count="15">
    <mergeCell ref="E7:H7"/>
    <mergeCell ref="E11:H11"/>
    <mergeCell ref="E9:H9"/>
    <mergeCell ref="E13:H13"/>
    <mergeCell ref="E22:H22"/>
    <mergeCell ref="E31:H31"/>
    <mergeCell ref="E85:H85"/>
    <mergeCell ref="E89:H89"/>
    <mergeCell ref="E87:H87"/>
    <mergeCell ref="E91:H91"/>
    <mergeCell ref="E113:H113"/>
    <mergeCell ref="E117:H117"/>
    <mergeCell ref="E115:H115"/>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174</v>
      </c>
    </row>
    <row r="3" s="1" customFormat="1" ht="6.96" customHeight="1">
      <c r="B3" s="144"/>
      <c r="C3" s="145"/>
      <c r="D3" s="145"/>
      <c r="E3" s="145"/>
      <c r="F3" s="145"/>
      <c r="G3" s="145"/>
      <c r="H3" s="145"/>
      <c r="I3" s="145"/>
      <c r="J3" s="145"/>
      <c r="K3" s="145"/>
      <c r="L3" s="17"/>
      <c r="AT3" s="14" t="s">
        <v>88</v>
      </c>
    </row>
    <row r="4" s="1" customFormat="1" ht="24.96" customHeight="1">
      <c r="B4" s="17"/>
      <c r="D4" s="146" t="s">
        <v>185</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úseku Nejdek - Nové Hamry</v>
      </c>
      <c r="F7" s="148"/>
      <c r="G7" s="148"/>
      <c r="H7" s="148"/>
      <c r="L7" s="17"/>
    </row>
    <row r="8">
      <c r="B8" s="17"/>
      <c r="D8" s="148" t="s">
        <v>186</v>
      </c>
      <c r="L8" s="17"/>
    </row>
    <row r="9" s="1" customFormat="1" ht="16.5" customHeight="1">
      <c r="B9" s="17"/>
      <c r="E9" s="149" t="s">
        <v>1024</v>
      </c>
      <c r="F9" s="1"/>
      <c r="G9" s="1"/>
      <c r="H9" s="1"/>
      <c r="L9" s="17"/>
    </row>
    <row r="10" s="1" customFormat="1" ht="12" customHeight="1">
      <c r="B10" s="17"/>
      <c r="D10" s="148" t="s">
        <v>188</v>
      </c>
      <c r="L10" s="17"/>
    </row>
    <row r="11" s="2" customFormat="1" ht="16.5" customHeight="1">
      <c r="A11" s="35"/>
      <c r="B11" s="41"/>
      <c r="C11" s="35"/>
      <c r="D11" s="35"/>
      <c r="E11" s="150" t="s">
        <v>1662</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190</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1663</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26. 9. 2022</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26</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27</v>
      </c>
      <c r="F19" s="35"/>
      <c r="G19" s="35"/>
      <c r="H19" s="35"/>
      <c r="I19" s="148" t="s">
        <v>28</v>
      </c>
      <c r="J19" s="138" t="s">
        <v>29</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30</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28</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32</v>
      </c>
      <c r="E24" s="35"/>
      <c r="F24" s="35"/>
      <c r="G24" s="35"/>
      <c r="H24" s="35"/>
      <c r="I24" s="148" t="s">
        <v>25</v>
      </c>
      <c r="J24" s="138" t="s">
        <v>33</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34</v>
      </c>
      <c r="F25" s="35"/>
      <c r="G25" s="35"/>
      <c r="H25" s="35"/>
      <c r="I25" s="148" t="s">
        <v>28</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36</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37</v>
      </c>
      <c r="F28" s="35"/>
      <c r="G28" s="35"/>
      <c r="H28" s="35"/>
      <c r="I28" s="148" t="s">
        <v>28</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38</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39</v>
      </c>
      <c r="E34" s="35"/>
      <c r="F34" s="35"/>
      <c r="G34" s="35"/>
      <c r="H34" s="35"/>
      <c r="I34" s="35"/>
      <c r="J34" s="159">
        <f>ROUND(J134,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41</v>
      </c>
      <c r="G36" s="35"/>
      <c r="H36" s="35"/>
      <c r="I36" s="160" t="s">
        <v>40</v>
      </c>
      <c r="J36" s="160" t="s">
        <v>42</v>
      </c>
      <c r="K36" s="35"/>
      <c r="L36" s="60"/>
      <c r="S36" s="35"/>
      <c r="T36" s="35"/>
      <c r="U36" s="35"/>
      <c r="V36" s="35"/>
      <c r="W36" s="35"/>
      <c r="X36" s="35"/>
      <c r="Y36" s="35"/>
      <c r="Z36" s="35"/>
      <c r="AA36" s="35"/>
      <c r="AB36" s="35"/>
      <c r="AC36" s="35"/>
      <c r="AD36" s="35"/>
      <c r="AE36" s="35"/>
    </row>
    <row r="37" s="2" customFormat="1" ht="14.4" customHeight="1">
      <c r="A37" s="35"/>
      <c r="B37" s="41"/>
      <c r="C37" s="35"/>
      <c r="D37" s="150" t="s">
        <v>43</v>
      </c>
      <c r="E37" s="148" t="s">
        <v>44</v>
      </c>
      <c r="F37" s="161">
        <f>ROUND((SUM(BE134:BE183)),  2)</f>
        <v>0</v>
      </c>
      <c r="G37" s="35"/>
      <c r="H37" s="35"/>
      <c r="I37" s="162">
        <v>0.20999999999999999</v>
      </c>
      <c r="J37" s="161">
        <f>ROUND(((SUM(BE134:BE183))*I37),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45</v>
      </c>
      <c r="F38" s="161">
        <f>ROUND((SUM(BF134:BF183)),  2)</f>
        <v>0</v>
      </c>
      <c r="G38" s="35"/>
      <c r="H38" s="35"/>
      <c r="I38" s="162">
        <v>0.14999999999999999</v>
      </c>
      <c r="J38" s="161">
        <f>ROUND(((SUM(BF134:BF183))*I38),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46</v>
      </c>
      <c r="F39" s="161">
        <f>ROUND((SUM(BG134:BG183)),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47</v>
      </c>
      <c r="F40" s="161">
        <f>ROUND((SUM(BH134:BH183)),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48</v>
      </c>
      <c r="F41" s="161">
        <f>ROUND((SUM(BI134:BI183)),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49</v>
      </c>
      <c r="E43" s="165"/>
      <c r="F43" s="165"/>
      <c r="G43" s="166" t="s">
        <v>50</v>
      </c>
      <c r="H43" s="167" t="s">
        <v>51</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52</v>
      </c>
      <c r="E50" s="171"/>
      <c r="F50" s="171"/>
      <c r="G50" s="170" t="s">
        <v>53</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54</v>
      </c>
      <c r="E61" s="173"/>
      <c r="F61" s="174" t="s">
        <v>55</v>
      </c>
      <c r="G61" s="172" t="s">
        <v>54</v>
      </c>
      <c r="H61" s="173"/>
      <c r="I61" s="173"/>
      <c r="J61" s="175" t="s">
        <v>55</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56</v>
      </c>
      <c r="E65" s="176"/>
      <c r="F65" s="176"/>
      <c r="G65" s="170" t="s">
        <v>57</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54</v>
      </c>
      <c r="E76" s="173"/>
      <c r="F76" s="174" t="s">
        <v>55</v>
      </c>
      <c r="G76" s="172" t="s">
        <v>54</v>
      </c>
      <c r="H76" s="173"/>
      <c r="I76" s="173"/>
      <c r="J76" s="175" t="s">
        <v>55</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192</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úseku Nejdek - Nové Hamry</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186</v>
      </c>
      <c r="D86" s="19"/>
      <c r="E86" s="19"/>
      <c r="F86" s="19"/>
      <c r="G86" s="19"/>
      <c r="H86" s="19"/>
      <c r="I86" s="19"/>
      <c r="J86" s="19"/>
      <c r="K86" s="19"/>
      <c r="L86" s="17"/>
    </row>
    <row r="87" s="1" customFormat="1" ht="16.5" customHeight="1">
      <c r="B87" s="18"/>
      <c r="C87" s="19"/>
      <c r="D87" s="19"/>
      <c r="E87" s="181" t="s">
        <v>1024</v>
      </c>
      <c r="F87" s="19"/>
      <c r="G87" s="19"/>
      <c r="H87" s="19"/>
      <c r="I87" s="19"/>
      <c r="J87" s="19"/>
      <c r="K87" s="19"/>
      <c r="L87" s="17"/>
    </row>
    <row r="88" s="1" customFormat="1" ht="12" customHeight="1">
      <c r="B88" s="18"/>
      <c r="C88" s="29" t="s">
        <v>188</v>
      </c>
      <c r="D88" s="19"/>
      <c r="E88" s="19"/>
      <c r="F88" s="19"/>
      <c r="G88" s="19"/>
      <c r="H88" s="19"/>
      <c r="I88" s="19"/>
      <c r="J88" s="19"/>
      <c r="K88" s="19"/>
      <c r="L88" s="17"/>
    </row>
    <row r="89" s="2" customFormat="1" ht="16.5" customHeight="1">
      <c r="A89" s="35"/>
      <c r="B89" s="36"/>
      <c r="C89" s="37"/>
      <c r="D89" s="37"/>
      <c r="E89" s="182" t="s">
        <v>1662</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190</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A.3.4.1 - Oprava tunelu Nejdecký ev.č. 67</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26. 9. 2022</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Správa železnic, státní organizace</v>
      </c>
      <c r="G95" s="37"/>
      <c r="H95" s="37"/>
      <c r="I95" s="29" t="s">
        <v>32</v>
      </c>
      <c r="J95" s="33" t="str">
        <f>E25</f>
        <v>Progi spol. s r.o.</v>
      </c>
      <c r="K95" s="37"/>
      <c r="L95" s="60"/>
      <c r="S95" s="35"/>
      <c r="T95" s="35"/>
      <c r="U95" s="35"/>
      <c r="V95" s="35"/>
      <c r="W95" s="35"/>
      <c r="X95" s="35"/>
      <c r="Y95" s="35"/>
      <c r="Z95" s="35"/>
      <c r="AA95" s="35"/>
      <c r="AB95" s="35"/>
      <c r="AC95" s="35"/>
      <c r="AD95" s="35"/>
      <c r="AE95" s="35"/>
    </row>
    <row r="96" s="2" customFormat="1" ht="15.15" customHeight="1">
      <c r="A96" s="35"/>
      <c r="B96" s="36"/>
      <c r="C96" s="29" t="s">
        <v>30</v>
      </c>
      <c r="D96" s="37"/>
      <c r="E96" s="37"/>
      <c r="F96" s="24" t="str">
        <f>IF(E22="","",E22)</f>
        <v>Vyplň údaj</v>
      </c>
      <c r="G96" s="37"/>
      <c r="H96" s="37"/>
      <c r="I96" s="29" t="s">
        <v>36</v>
      </c>
      <c r="J96" s="33" t="str">
        <f>E28</f>
        <v>Pavlína Liprtová</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193</v>
      </c>
      <c r="D98" s="184"/>
      <c r="E98" s="184"/>
      <c r="F98" s="184"/>
      <c r="G98" s="184"/>
      <c r="H98" s="184"/>
      <c r="I98" s="184"/>
      <c r="J98" s="185" t="s">
        <v>194</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195</v>
      </c>
      <c r="D100" s="37"/>
      <c r="E100" s="37"/>
      <c r="F100" s="37"/>
      <c r="G100" s="37"/>
      <c r="H100" s="37"/>
      <c r="I100" s="37"/>
      <c r="J100" s="107">
        <f>J134</f>
        <v>0</v>
      </c>
      <c r="K100" s="37"/>
      <c r="L100" s="60"/>
      <c r="S100" s="35"/>
      <c r="T100" s="35"/>
      <c r="U100" s="35"/>
      <c r="V100" s="35"/>
      <c r="W100" s="35"/>
      <c r="X100" s="35"/>
      <c r="Y100" s="35"/>
      <c r="Z100" s="35"/>
      <c r="AA100" s="35"/>
      <c r="AB100" s="35"/>
      <c r="AC100" s="35"/>
      <c r="AD100" s="35"/>
      <c r="AE100" s="35"/>
      <c r="AU100" s="14" t="s">
        <v>196</v>
      </c>
    </row>
    <row r="101" s="9" customFormat="1" ht="24.96" customHeight="1">
      <c r="A101" s="9"/>
      <c r="B101" s="187"/>
      <c r="C101" s="188"/>
      <c r="D101" s="189" t="s">
        <v>197</v>
      </c>
      <c r="E101" s="190"/>
      <c r="F101" s="190"/>
      <c r="G101" s="190"/>
      <c r="H101" s="190"/>
      <c r="I101" s="190"/>
      <c r="J101" s="191">
        <f>J135</f>
        <v>0</v>
      </c>
      <c r="K101" s="188"/>
      <c r="L101" s="192"/>
      <c r="S101" s="9"/>
      <c r="T101" s="9"/>
      <c r="U101" s="9"/>
      <c r="V101" s="9"/>
      <c r="W101" s="9"/>
      <c r="X101" s="9"/>
      <c r="Y101" s="9"/>
      <c r="Z101" s="9"/>
      <c r="AA101" s="9"/>
      <c r="AB101" s="9"/>
      <c r="AC101" s="9"/>
      <c r="AD101" s="9"/>
      <c r="AE101" s="9"/>
    </row>
    <row r="102" s="10" customFormat="1" ht="19.92" customHeight="1">
      <c r="A102" s="10"/>
      <c r="B102" s="193"/>
      <c r="C102" s="129"/>
      <c r="D102" s="194" t="s">
        <v>1027</v>
      </c>
      <c r="E102" s="195"/>
      <c r="F102" s="195"/>
      <c r="G102" s="195"/>
      <c r="H102" s="195"/>
      <c r="I102" s="195"/>
      <c r="J102" s="196">
        <f>J136</f>
        <v>0</v>
      </c>
      <c r="K102" s="129"/>
      <c r="L102" s="197"/>
      <c r="S102" s="10"/>
      <c r="T102" s="10"/>
      <c r="U102" s="10"/>
      <c r="V102" s="10"/>
      <c r="W102" s="10"/>
      <c r="X102" s="10"/>
      <c r="Y102" s="10"/>
      <c r="Z102" s="10"/>
      <c r="AA102" s="10"/>
      <c r="AB102" s="10"/>
      <c r="AC102" s="10"/>
      <c r="AD102" s="10"/>
      <c r="AE102" s="10"/>
    </row>
    <row r="103" s="10" customFormat="1" ht="19.92" customHeight="1">
      <c r="A103" s="10"/>
      <c r="B103" s="193"/>
      <c r="C103" s="129"/>
      <c r="D103" s="194" t="s">
        <v>634</v>
      </c>
      <c r="E103" s="195"/>
      <c r="F103" s="195"/>
      <c r="G103" s="195"/>
      <c r="H103" s="195"/>
      <c r="I103" s="195"/>
      <c r="J103" s="196">
        <f>J138</f>
        <v>0</v>
      </c>
      <c r="K103" s="129"/>
      <c r="L103" s="197"/>
      <c r="S103" s="10"/>
      <c r="T103" s="10"/>
      <c r="U103" s="10"/>
      <c r="V103" s="10"/>
      <c r="W103" s="10"/>
      <c r="X103" s="10"/>
      <c r="Y103" s="10"/>
      <c r="Z103" s="10"/>
      <c r="AA103" s="10"/>
      <c r="AB103" s="10"/>
      <c r="AC103" s="10"/>
      <c r="AD103" s="10"/>
      <c r="AE103" s="10"/>
    </row>
    <row r="104" s="10" customFormat="1" ht="19.92" customHeight="1">
      <c r="A104" s="10"/>
      <c r="B104" s="193"/>
      <c r="C104" s="129"/>
      <c r="D104" s="194" t="s">
        <v>1028</v>
      </c>
      <c r="E104" s="195"/>
      <c r="F104" s="195"/>
      <c r="G104" s="195"/>
      <c r="H104" s="195"/>
      <c r="I104" s="195"/>
      <c r="J104" s="196">
        <f>J140</f>
        <v>0</v>
      </c>
      <c r="K104" s="129"/>
      <c r="L104" s="197"/>
      <c r="S104" s="10"/>
      <c r="T104" s="10"/>
      <c r="U104" s="10"/>
      <c r="V104" s="10"/>
      <c r="W104" s="10"/>
      <c r="X104" s="10"/>
      <c r="Y104" s="10"/>
      <c r="Z104" s="10"/>
      <c r="AA104" s="10"/>
      <c r="AB104" s="10"/>
      <c r="AC104" s="10"/>
      <c r="AD104" s="10"/>
      <c r="AE104" s="10"/>
    </row>
    <row r="105" s="10" customFormat="1" ht="19.92" customHeight="1">
      <c r="A105" s="10"/>
      <c r="B105" s="193"/>
      <c r="C105" s="129"/>
      <c r="D105" s="194" t="s">
        <v>1234</v>
      </c>
      <c r="E105" s="195"/>
      <c r="F105" s="195"/>
      <c r="G105" s="195"/>
      <c r="H105" s="195"/>
      <c r="I105" s="195"/>
      <c r="J105" s="196">
        <f>J143</f>
        <v>0</v>
      </c>
      <c r="K105" s="129"/>
      <c r="L105" s="197"/>
      <c r="S105" s="10"/>
      <c r="T105" s="10"/>
      <c r="U105" s="10"/>
      <c r="V105" s="10"/>
      <c r="W105" s="10"/>
      <c r="X105" s="10"/>
      <c r="Y105" s="10"/>
      <c r="Z105" s="10"/>
      <c r="AA105" s="10"/>
      <c r="AB105" s="10"/>
      <c r="AC105" s="10"/>
      <c r="AD105" s="10"/>
      <c r="AE105" s="10"/>
    </row>
    <row r="106" s="10" customFormat="1" ht="19.92" customHeight="1">
      <c r="A106" s="10"/>
      <c r="B106" s="193"/>
      <c r="C106" s="129"/>
      <c r="D106" s="194" t="s">
        <v>1030</v>
      </c>
      <c r="E106" s="195"/>
      <c r="F106" s="195"/>
      <c r="G106" s="195"/>
      <c r="H106" s="195"/>
      <c r="I106" s="195"/>
      <c r="J106" s="196">
        <f>J146</f>
        <v>0</v>
      </c>
      <c r="K106" s="129"/>
      <c r="L106" s="197"/>
      <c r="S106" s="10"/>
      <c r="T106" s="10"/>
      <c r="U106" s="10"/>
      <c r="V106" s="10"/>
      <c r="W106" s="10"/>
      <c r="X106" s="10"/>
      <c r="Y106" s="10"/>
      <c r="Z106" s="10"/>
      <c r="AA106" s="10"/>
      <c r="AB106" s="10"/>
      <c r="AC106" s="10"/>
      <c r="AD106" s="10"/>
      <c r="AE106" s="10"/>
    </row>
    <row r="107" s="10" customFormat="1" ht="19.92" customHeight="1">
      <c r="A107" s="10"/>
      <c r="B107" s="193"/>
      <c r="C107" s="129"/>
      <c r="D107" s="194" t="s">
        <v>1031</v>
      </c>
      <c r="E107" s="195"/>
      <c r="F107" s="195"/>
      <c r="G107" s="195"/>
      <c r="H107" s="195"/>
      <c r="I107" s="195"/>
      <c r="J107" s="196">
        <f>J173</f>
        <v>0</v>
      </c>
      <c r="K107" s="129"/>
      <c r="L107" s="197"/>
      <c r="S107" s="10"/>
      <c r="T107" s="10"/>
      <c r="U107" s="10"/>
      <c r="V107" s="10"/>
      <c r="W107" s="10"/>
      <c r="X107" s="10"/>
      <c r="Y107" s="10"/>
      <c r="Z107" s="10"/>
      <c r="AA107" s="10"/>
      <c r="AB107" s="10"/>
      <c r="AC107" s="10"/>
      <c r="AD107" s="10"/>
      <c r="AE107" s="10"/>
    </row>
    <row r="108" s="10" customFormat="1" ht="19.92" customHeight="1">
      <c r="A108" s="10"/>
      <c r="B108" s="193"/>
      <c r="C108" s="129"/>
      <c r="D108" s="194" t="s">
        <v>1032</v>
      </c>
      <c r="E108" s="195"/>
      <c r="F108" s="195"/>
      <c r="G108" s="195"/>
      <c r="H108" s="195"/>
      <c r="I108" s="195"/>
      <c r="J108" s="196">
        <f>J179</f>
        <v>0</v>
      </c>
      <c r="K108" s="129"/>
      <c r="L108" s="197"/>
      <c r="S108" s="10"/>
      <c r="T108" s="10"/>
      <c r="U108" s="10"/>
      <c r="V108" s="10"/>
      <c r="W108" s="10"/>
      <c r="X108" s="10"/>
      <c r="Y108" s="10"/>
      <c r="Z108" s="10"/>
      <c r="AA108" s="10"/>
      <c r="AB108" s="10"/>
      <c r="AC108" s="10"/>
      <c r="AD108" s="10"/>
      <c r="AE108" s="10"/>
    </row>
    <row r="109" s="9" customFormat="1" ht="24.96" customHeight="1">
      <c r="A109" s="9"/>
      <c r="B109" s="187"/>
      <c r="C109" s="188"/>
      <c r="D109" s="189" t="s">
        <v>1033</v>
      </c>
      <c r="E109" s="190"/>
      <c r="F109" s="190"/>
      <c r="G109" s="190"/>
      <c r="H109" s="190"/>
      <c r="I109" s="190"/>
      <c r="J109" s="191">
        <f>J181</f>
        <v>0</v>
      </c>
      <c r="K109" s="188"/>
      <c r="L109" s="192"/>
      <c r="S109" s="9"/>
      <c r="T109" s="9"/>
      <c r="U109" s="9"/>
      <c r="V109" s="9"/>
      <c r="W109" s="9"/>
      <c r="X109" s="9"/>
      <c r="Y109" s="9"/>
      <c r="Z109" s="9"/>
      <c r="AA109" s="9"/>
      <c r="AB109" s="9"/>
      <c r="AC109" s="9"/>
      <c r="AD109" s="9"/>
      <c r="AE109" s="9"/>
    </row>
    <row r="110" s="10" customFormat="1" ht="19.92" customHeight="1">
      <c r="A110" s="10"/>
      <c r="B110" s="193"/>
      <c r="C110" s="129"/>
      <c r="D110" s="194" t="s">
        <v>1664</v>
      </c>
      <c r="E110" s="195"/>
      <c r="F110" s="195"/>
      <c r="G110" s="195"/>
      <c r="H110" s="195"/>
      <c r="I110" s="195"/>
      <c r="J110" s="196">
        <f>J182</f>
        <v>0</v>
      </c>
      <c r="K110" s="129"/>
      <c r="L110" s="197"/>
      <c r="S110" s="10"/>
      <c r="T110" s="10"/>
      <c r="U110" s="10"/>
      <c r="V110" s="10"/>
      <c r="W110" s="10"/>
      <c r="X110" s="10"/>
      <c r="Y110" s="10"/>
      <c r="Z110" s="10"/>
      <c r="AA110" s="10"/>
      <c r="AB110" s="10"/>
      <c r="AC110" s="10"/>
      <c r="AD110" s="10"/>
      <c r="AE110" s="10"/>
    </row>
    <row r="111" s="2" customFormat="1" ht="21.84"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6.96" customHeight="1">
      <c r="A112" s="35"/>
      <c r="B112" s="63"/>
      <c r="C112" s="64"/>
      <c r="D112" s="64"/>
      <c r="E112" s="64"/>
      <c r="F112" s="64"/>
      <c r="G112" s="64"/>
      <c r="H112" s="64"/>
      <c r="I112" s="64"/>
      <c r="J112" s="64"/>
      <c r="K112" s="64"/>
      <c r="L112" s="60"/>
      <c r="S112" s="35"/>
      <c r="T112" s="35"/>
      <c r="U112" s="35"/>
      <c r="V112" s="35"/>
      <c r="W112" s="35"/>
      <c r="X112" s="35"/>
      <c r="Y112" s="35"/>
      <c r="Z112" s="35"/>
      <c r="AA112" s="35"/>
      <c r="AB112" s="35"/>
      <c r="AC112" s="35"/>
      <c r="AD112" s="35"/>
      <c r="AE112" s="35"/>
    </row>
    <row r="116" s="2" customFormat="1" ht="6.96" customHeight="1">
      <c r="A116" s="35"/>
      <c r="B116" s="65"/>
      <c r="C116" s="66"/>
      <c r="D116" s="66"/>
      <c r="E116" s="66"/>
      <c r="F116" s="66"/>
      <c r="G116" s="66"/>
      <c r="H116" s="66"/>
      <c r="I116" s="66"/>
      <c r="J116" s="66"/>
      <c r="K116" s="66"/>
      <c r="L116" s="60"/>
      <c r="S116" s="35"/>
      <c r="T116" s="35"/>
      <c r="U116" s="35"/>
      <c r="V116" s="35"/>
      <c r="W116" s="35"/>
      <c r="X116" s="35"/>
      <c r="Y116" s="35"/>
      <c r="Z116" s="35"/>
      <c r="AA116" s="35"/>
      <c r="AB116" s="35"/>
      <c r="AC116" s="35"/>
      <c r="AD116" s="35"/>
      <c r="AE116" s="35"/>
    </row>
    <row r="117" s="2" customFormat="1" ht="24.96" customHeight="1">
      <c r="A117" s="35"/>
      <c r="B117" s="36"/>
      <c r="C117" s="20" t="s">
        <v>200</v>
      </c>
      <c r="D117" s="37"/>
      <c r="E117" s="37"/>
      <c r="F117" s="37"/>
      <c r="G117" s="37"/>
      <c r="H117" s="37"/>
      <c r="I117" s="37"/>
      <c r="J117" s="37"/>
      <c r="K117" s="37"/>
      <c r="L117" s="60"/>
      <c r="S117" s="35"/>
      <c r="T117" s="35"/>
      <c r="U117" s="35"/>
      <c r="V117" s="35"/>
      <c r="W117" s="35"/>
      <c r="X117" s="35"/>
      <c r="Y117" s="35"/>
      <c r="Z117" s="35"/>
      <c r="AA117" s="35"/>
      <c r="AB117" s="35"/>
      <c r="AC117" s="35"/>
      <c r="AD117" s="35"/>
      <c r="AE117" s="35"/>
    </row>
    <row r="118" s="2" customFormat="1" ht="6.96"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12" customHeight="1">
      <c r="A119" s="35"/>
      <c r="B119" s="36"/>
      <c r="C119" s="29" t="s">
        <v>16</v>
      </c>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2" customFormat="1" ht="16.5" customHeight="1">
      <c r="A120" s="35"/>
      <c r="B120" s="36"/>
      <c r="C120" s="37"/>
      <c r="D120" s="37"/>
      <c r="E120" s="181" t="str">
        <f>E7</f>
        <v>Oprava úseku Nejdek - Nové Hamry</v>
      </c>
      <c r="F120" s="29"/>
      <c r="G120" s="29"/>
      <c r="H120" s="29"/>
      <c r="I120" s="37"/>
      <c r="J120" s="37"/>
      <c r="K120" s="37"/>
      <c r="L120" s="60"/>
      <c r="S120" s="35"/>
      <c r="T120" s="35"/>
      <c r="U120" s="35"/>
      <c r="V120" s="35"/>
      <c r="W120" s="35"/>
      <c r="X120" s="35"/>
      <c r="Y120" s="35"/>
      <c r="Z120" s="35"/>
      <c r="AA120" s="35"/>
      <c r="AB120" s="35"/>
      <c r="AC120" s="35"/>
      <c r="AD120" s="35"/>
      <c r="AE120" s="35"/>
    </row>
    <row r="121" s="1" customFormat="1" ht="12" customHeight="1">
      <c r="B121" s="18"/>
      <c r="C121" s="29" t="s">
        <v>186</v>
      </c>
      <c r="D121" s="19"/>
      <c r="E121" s="19"/>
      <c r="F121" s="19"/>
      <c r="G121" s="19"/>
      <c r="H121" s="19"/>
      <c r="I121" s="19"/>
      <c r="J121" s="19"/>
      <c r="K121" s="19"/>
      <c r="L121" s="17"/>
    </row>
    <row r="122" s="1" customFormat="1" ht="16.5" customHeight="1">
      <c r="B122" s="18"/>
      <c r="C122" s="19"/>
      <c r="D122" s="19"/>
      <c r="E122" s="181" t="s">
        <v>1024</v>
      </c>
      <c r="F122" s="19"/>
      <c r="G122" s="19"/>
      <c r="H122" s="19"/>
      <c r="I122" s="19"/>
      <c r="J122" s="19"/>
      <c r="K122" s="19"/>
      <c r="L122" s="17"/>
    </row>
    <row r="123" s="1" customFormat="1" ht="12" customHeight="1">
      <c r="B123" s="18"/>
      <c r="C123" s="29" t="s">
        <v>188</v>
      </c>
      <c r="D123" s="19"/>
      <c r="E123" s="19"/>
      <c r="F123" s="19"/>
      <c r="G123" s="19"/>
      <c r="H123" s="19"/>
      <c r="I123" s="19"/>
      <c r="J123" s="19"/>
      <c r="K123" s="19"/>
      <c r="L123" s="17"/>
    </row>
    <row r="124" s="2" customFormat="1" ht="16.5" customHeight="1">
      <c r="A124" s="35"/>
      <c r="B124" s="36"/>
      <c r="C124" s="37"/>
      <c r="D124" s="37"/>
      <c r="E124" s="182" t="s">
        <v>1662</v>
      </c>
      <c r="F124" s="37"/>
      <c r="G124" s="37"/>
      <c r="H124" s="37"/>
      <c r="I124" s="37"/>
      <c r="J124" s="37"/>
      <c r="K124" s="37"/>
      <c r="L124" s="60"/>
      <c r="S124" s="35"/>
      <c r="T124" s="35"/>
      <c r="U124" s="35"/>
      <c r="V124" s="35"/>
      <c r="W124" s="35"/>
      <c r="X124" s="35"/>
      <c r="Y124" s="35"/>
      <c r="Z124" s="35"/>
      <c r="AA124" s="35"/>
      <c r="AB124" s="35"/>
      <c r="AC124" s="35"/>
      <c r="AD124" s="35"/>
      <c r="AE124" s="35"/>
    </row>
    <row r="125" s="2" customFormat="1" ht="12" customHeight="1">
      <c r="A125" s="35"/>
      <c r="B125" s="36"/>
      <c r="C125" s="29" t="s">
        <v>190</v>
      </c>
      <c r="D125" s="37"/>
      <c r="E125" s="37"/>
      <c r="F125" s="37"/>
      <c r="G125" s="37"/>
      <c r="H125" s="37"/>
      <c r="I125" s="37"/>
      <c r="J125" s="37"/>
      <c r="K125" s="37"/>
      <c r="L125" s="60"/>
      <c r="S125" s="35"/>
      <c r="T125" s="35"/>
      <c r="U125" s="35"/>
      <c r="V125" s="35"/>
      <c r="W125" s="35"/>
      <c r="X125" s="35"/>
      <c r="Y125" s="35"/>
      <c r="Z125" s="35"/>
      <c r="AA125" s="35"/>
      <c r="AB125" s="35"/>
      <c r="AC125" s="35"/>
      <c r="AD125" s="35"/>
      <c r="AE125" s="35"/>
    </row>
    <row r="126" s="2" customFormat="1" ht="16.5" customHeight="1">
      <c r="A126" s="35"/>
      <c r="B126" s="36"/>
      <c r="C126" s="37"/>
      <c r="D126" s="37"/>
      <c r="E126" s="73" t="str">
        <f>E13</f>
        <v>A.3.4.1 - Oprava tunelu Nejdecký ev.č. 67</v>
      </c>
      <c r="F126" s="37"/>
      <c r="G126" s="37"/>
      <c r="H126" s="37"/>
      <c r="I126" s="37"/>
      <c r="J126" s="37"/>
      <c r="K126" s="37"/>
      <c r="L126" s="60"/>
      <c r="S126" s="35"/>
      <c r="T126" s="35"/>
      <c r="U126" s="35"/>
      <c r="V126" s="35"/>
      <c r="W126" s="35"/>
      <c r="X126" s="35"/>
      <c r="Y126" s="35"/>
      <c r="Z126" s="35"/>
      <c r="AA126" s="35"/>
      <c r="AB126" s="35"/>
      <c r="AC126" s="35"/>
      <c r="AD126" s="35"/>
      <c r="AE126" s="35"/>
    </row>
    <row r="127" s="2" customFormat="1" ht="6.96" customHeight="1">
      <c r="A127" s="35"/>
      <c r="B127" s="36"/>
      <c r="C127" s="37"/>
      <c r="D127" s="37"/>
      <c r="E127" s="37"/>
      <c r="F127" s="37"/>
      <c r="G127" s="37"/>
      <c r="H127" s="37"/>
      <c r="I127" s="37"/>
      <c r="J127" s="37"/>
      <c r="K127" s="37"/>
      <c r="L127" s="60"/>
      <c r="S127" s="35"/>
      <c r="T127" s="35"/>
      <c r="U127" s="35"/>
      <c r="V127" s="35"/>
      <c r="W127" s="35"/>
      <c r="X127" s="35"/>
      <c r="Y127" s="35"/>
      <c r="Z127" s="35"/>
      <c r="AA127" s="35"/>
      <c r="AB127" s="35"/>
      <c r="AC127" s="35"/>
      <c r="AD127" s="35"/>
      <c r="AE127" s="35"/>
    </row>
    <row r="128" s="2" customFormat="1" ht="12" customHeight="1">
      <c r="A128" s="35"/>
      <c r="B128" s="36"/>
      <c r="C128" s="29" t="s">
        <v>20</v>
      </c>
      <c r="D128" s="37"/>
      <c r="E128" s="37"/>
      <c r="F128" s="24" t="str">
        <f>F16</f>
        <v xml:space="preserve"> </v>
      </c>
      <c r="G128" s="37"/>
      <c r="H128" s="37"/>
      <c r="I128" s="29" t="s">
        <v>22</v>
      </c>
      <c r="J128" s="76" t="str">
        <f>IF(J16="","",J16)</f>
        <v>26. 9. 2022</v>
      </c>
      <c r="K128" s="37"/>
      <c r="L128" s="60"/>
      <c r="S128" s="35"/>
      <c r="T128" s="35"/>
      <c r="U128" s="35"/>
      <c r="V128" s="35"/>
      <c r="W128" s="35"/>
      <c r="X128" s="35"/>
      <c r="Y128" s="35"/>
      <c r="Z128" s="35"/>
      <c r="AA128" s="35"/>
      <c r="AB128" s="35"/>
      <c r="AC128" s="35"/>
      <c r="AD128" s="35"/>
      <c r="AE128" s="35"/>
    </row>
    <row r="129" s="2" customFormat="1" ht="6.96" customHeight="1">
      <c r="A129" s="35"/>
      <c r="B129" s="36"/>
      <c r="C129" s="37"/>
      <c r="D129" s="37"/>
      <c r="E129" s="37"/>
      <c r="F129" s="37"/>
      <c r="G129" s="37"/>
      <c r="H129" s="37"/>
      <c r="I129" s="37"/>
      <c r="J129" s="37"/>
      <c r="K129" s="37"/>
      <c r="L129" s="60"/>
      <c r="S129" s="35"/>
      <c r="T129" s="35"/>
      <c r="U129" s="35"/>
      <c r="V129" s="35"/>
      <c r="W129" s="35"/>
      <c r="X129" s="35"/>
      <c r="Y129" s="35"/>
      <c r="Z129" s="35"/>
      <c r="AA129" s="35"/>
      <c r="AB129" s="35"/>
      <c r="AC129" s="35"/>
      <c r="AD129" s="35"/>
      <c r="AE129" s="35"/>
    </row>
    <row r="130" s="2" customFormat="1" ht="15.15" customHeight="1">
      <c r="A130" s="35"/>
      <c r="B130" s="36"/>
      <c r="C130" s="29" t="s">
        <v>24</v>
      </c>
      <c r="D130" s="37"/>
      <c r="E130" s="37"/>
      <c r="F130" s="24" t="str">
        <f>E19</f>
        <v>Správa železnic, státní organizace</v>
      </c>
      <c r="G130" s="37"/>
      <c r="H130" s="37"/>
      <c r="I130" s="29" t="s">
        <v>32</v>
      </c>
      <c r="J130" s="33" t="str">
        <f>E25</f>
        <v>Progi spol. s r.o.</v>
      </c>
      <c r="K130" s="37"/>
      <c r="L130" s="60"/>
      <c r="S130" s="35"/>
      <c r="T130" s="35"/>
      <c r="U130" s="35"/>
      <c r="V130" s="35"/>
      <c r="W130" s="35"/>
      <c r="X130" s="35"/>
      <c r="Y130" s="35"/>
      <c r="Z130" s="35"/>
      <c r="AA130" s="35"/>
      <c r="AB130" s="35"/>
      <c r="AC130" s="35"/>
      <c r="AD130" s="35"/>
      <c r="AE130" s="35"/>
    </row>
    <row r="131" s="2" customFormat="1" ht="15.15" customHeight="1">
      <c r="A131" s="35"/>
      <c r="B131" s="36"/>
      <c r="C131" s="29" t="s">
        <v>30</v>
      </c>
      <c r="D131" s="37"/>
      <c r="E131" s="37"/>
      <c r="F131" s="24" t="str">
        <f>IF(E22="","",E22)</f>
        <v>Vyplň údaj</v>
      </c>
      <c r="G131" s="37"/>
      <c r="H131" s="37"/>
      <c r="I131" s="29" t="s">
        <v>36</v>
      </c>
      <c r="J131" s="33" t="str">
        <f>E28</f>
        <v>Pavlína Liprtová</v>
      </c>
      <c r="K131" s="37"/>
      <c r="L131" s="60"/>
      <c r="S131" s="35"/>
      <c r="T131" s="35"/>
      <c r="U131" s="35"/>
      <c r="V131" s="35"/>
      <c r="W131" s="35"/>
      <c r="X131" s="35"/>
      <c r="Y131" s="35"/>
      <c r="Z131" s="35"/>
      <c r="AA131" s="35"/>
      <c r="AB131" s="35"/>
      <c r="AC131" s="35"/>
      <c r="AD131" s="35"/>
      <c r="AE131" s="35"/>
    </row>
    <row r="132" s="2" customFormat="1" ht="10.32" customHeight="1">
      <c r="A132" s="35"/>
      <c r="B132" s="36"/>
      <c r="C132" s="37"/>
      <c r="D132" s="37"/>
      <c r="E132" s="37"/>
      <c r="F132" s="37"/>
      <c r="G132" s="37"/>
      <c r="H132" s="37"/>
      <c r="I132" s="37"/>
      <c r="J132" s="37"/>
      <c r="K132" s="37"/>
      <c r="L132" s="60"/>
      <c r="S132" s="35"/>
      <c r="T132" s="35"/>
      <c r="U132" s="35"/>
      <c r="V132" s="35"/>
      <c r="W132" s="35"/>
      <c r="X132" s="35"/>
      <c r="Y132" s="35"/>
      <c r="Z132" s="35"/>
      <c r="AA132" s="35"/>
      <c r="AB132" s="35"/>
      <c r="AC132" s="35"/>
      <c r="AD132" s="35"/>
      <c r="AE132" s="35"/>
    </row>
    <row r="133" s="11" customFormat="1" ht="29.28" customHeight="1">
      <c r="A133" s="198"/>
      <c r="B133" s="199"/>
      <c r="C133" s="200" t="s">
        <v>201</v>
      </c>
      <c r="D133" s="201" t="s">
        <v>64</v>
      </c>
      <c r="E133" s="201" t="s">
        <v>60</v>
      </c>
      <c r="F133" s="201" t="s">
        <v>61</v>
      </c>
      <c r="G133" s="201" t="s">
        <v>202</v>
      </c>
      <c r="H133" s="201" t="s">
        <v>203</v>
      </c>
      <c r="I133" s="201" t="s">
        <v>204</v>
      </c>
      <c r="J133" s="202" t="s">
        <v>194</v>
      </c>
      <c r="K133" s="203" t="s">
        <v>205</v>
      </c>
      <c r="L133" s="204"/>
      <c r="M133" s="97" t="s">
        <v>1</v>
      </c>
      <c r="N133" s="98" t="s">
        <v>43</v>
      </c>
      <c r="O133" s="98" t="s">
        <v>206</v>
      </c>
      <c r="P133" s="98" t="s">
        <v>207</v>
      </c>
      <c r="Q133" s="98" t="s">
        <v>208</v>
      </c>
      <c r="R133" s="98" t="s">
        <v>209</v>
      </c>
      <c r="S133" s="98" t="s">
        <v>210</v>
      </c>
      <c r="T133" s="99" t="s">
        <v>211</v>
      </c>
      <c r="U133" s="198"/>
      <c r="V133" s="198"/>
      <c r="W133" s="198"/>
      <c r="X133" s="198"/>
      <c r="Y133" s="198"/>
      <c r="Z133" s="198"/>
      <c r="AA133" s="198"/>
      <c r="AB133" s="198"/>
      <c r="AC133" s="198"/>
      <c r="AD133" s="198"/>
      <c r="AE133" s="198"/>
    </row>
    <row r="134" s="2" customFormat="1" ht="22.8" customHeight="1">
      <c r="A134" s="35"/>
      <c r="B134" s="36"/>
      <c r="C134" s="104" t="s">
        <v>212</v>
      </c>
      <c r="D134" s="37"/>
      <c r="E134" s="37"/>
      <c r="F134" s="37"/>
      <c r="G134" s="37"/>
      <c r="H134" s="37"/>
      <c r="I134" s="37"/>
      <c r="J134" s="205">
        <f>BK134</f>
        <v>0</v>
      </c>
      <c r="K134" s="37"/>
      <c r="L134" s="41"/>
      <c r="M134" s="100"/>
      <c r="N134" s="206"/>
      <c r="O134" s="101"/>
      <c r="P134" s="207">
        <f>P135+P181</f>
        <v>0</v>
      </c>
      <c r="Q134" s="101"/>
      <c r="R134" s="207">
        <f>R135+R181</f>
        <v>265.98273051000007</v>
      </c>
      <c r="S134" s="101"/>
      <c r="T134" s="208">
        <f>T135+T181</f>
        <v>260.48109260000001</v>
      </c>
      <c r="U134" s="35"/>
      <c r="V134" s="35"/>
      <c r="W134" s="35"/>
      <c r="X134" s="35"/>
      <c r="Y134" s="35"/>
      <c r="Z134" s="35"/>
      <c r="AA134" s="35"/>
      <c r="AB134" s="35"/>
      <c r="AC134" s="35"/>
      <c r="AD134" s="35"/>
      <c r="AE134" s="35"/>
      <c r="AT134" s="14" t="s">
        <v>78</v>
      </c>
      <c r="AU134" s="14" t="s">
        <v>196</v>
      </c>
      <c r="BK134" s="209">
        <f>BK135+BK181</f>
        <v>0</v>
      </c>
    </row>
    <row r="135" s="12" customFormat="1" ht="25.92" customHeight="1">
      <c r="A135" s="12"/>
      <c r="B135" s="210"/>
      <c r="C135" s="211"/>
      <c r="D135" s="212" t="s">
        <v>78</v>
      </c>
      <c r="E135" s="213" t="s">
        <v>213</v>
      </c>
      <c r="F135" s="213" t="s">
        <v>214</v>
      </c>
      <c r="G135" s="211"/>
      <c r="H135" s="211"/>
      <c r="I135" s="214"/>
      <c r="J135" s="215">
        <f>BK135</f>
        <v>0</v>
      </c>
      <c r="K135" s="211"/>
      <c r="L135" s="216"/>
      <c r="M135" s="217"/>
      <c r="N135" s="218"/>
      <c r="O135" s="218"/>
      <c r="P135" s="219">
        <f>P136+P138+P140+P143+P146+P173+P179</f>
        <v>0</v>
      </c>
      <c r="Q135" s="218"/>
      <c r="R135" s="219">
        <f>R136+R138+R140+R143+R146+R173+R179</f>
        <v>265.98273051000007</v>
      </c>
      <c r="S135" s="218"/>
      <c r="T135" s="220">
        <f>T136+T138+T140+T143+T146+T173+T179</f>
        <v>260.48109260000001</v>
      </c>
      <c r="U135" s="12"/>
      <c r="V135" s="12"/>
      <c r="W135" s="12"/>
      <c r="X135" s="12"/>
      <c r="Y135" s="12"/>
      <c r="Z135" s="12"/>
      <c r="AA135" s="12"/>
      <c r="AB135" s="12"/>
      <c r="AC135" s="12"/>
      <c r="AD135" s="12"/>
      <c r="AE135" s="12"/>
      <c r="AR135" s="221" t="s">
        <v>86</v>
      </c>
      <c r="AT135" s="222" t="s">
        <v>78</v>
      </c>
      <c r="AU135" s="222" t="s">
        <v>79</v>
      </c>
      <c r="AY135" s="221" t="s">
        <v>215</v>
      </c>
      <c r="BK135" s="223">
        <f>BK136+BK138+BK140+BK143+BK146+BK173+BK179</f>
        <v>0</v>
      </c>
    </row>
    <row r="136" s="12" customFormat="1" ht="22.8" customHeight="1">
      <c r="A136" s="12"/>
      <c r="B136" s="210"/>
      <c r="C136" s="211"/>
      <c r="D136" s="212" t="s">
        <v>78</v>
      </c>
      <c r="E136" s="224" t="s">
        <v>86</v>
      </c>
      <c r="F136" s="224" t="s">
        <v>1035</v>
      </c>
      <c r="G136" s="211"/>
      <c r="H136" s="211"/>
      <c r="I136" s="214"/>
      <c r="J136" s="225">
        <f>BK136</f>
        <v>0</v>
      </c>
      <c r="K136" s="211"/>
      <c r="L136" s="216"/>
      <c r="M136" s="217"/>
      <c r="N136" s="218"/>
      <c r="O136" s="218"/>
      <c r="P136" s="219">
        <f>P137</f>
        <v>0</v>
      </c>
      <c r="Q136" s="218"/>
      <c r="R136" s="219">
        <f>R137</f>
        <v>0</v>
      </c>
      <c r="S136" s="218"/>
      <c r="T136" s="220">
        <f>T137</f>
        <v>0</v>
      </c>
      <c r="U136" s="12"/>
      <c r="V136" s="12"/>
      <c r="W136" s="12"/>
      <c r="X136" s="12"/>
      <c r="Y136" s="12"/>
      <c r="Z136" s="12"/>
      <c r="AA136" s="12"/>
      <c r="AB136" s="12"/>
      <c r="AC136" s="12"/>
      <c r="AD136" s="12"/>
      <c r="AE136" s="12"/>
      <c r="AR136" s="221" t="s">
        <v>86</v>
      </c>
      <c r="AT136" s="222" t="s">
        <v>78</v>
      </c>
      <c r="AU136" s="222" t="s">
        <v>86</v>
      </c>
      <c r="AY136" s="221" t="s">
        <v>215</v>
      </c>
      <c r="BK136" s="223">
        <f>BK137</f>
        <v>0</v>
      </c>
    </row>
    <row r="137" s="2" customFormat="1" ht="24.15" customHeight="1">
      <c r="A137" s="35"/>
      <c r="B137" s="36"/>
      <c r="C137" s="241" t="s">
        <v>86</v>
      </c>
      <c r="D137" s="241" t="s">
        <v>256</v>
      </c>
      <c r="E137" s="242" t="s">
        <v>1061</v>
      </c>
      <c r="F137" s="243" t="s">
        <v>1062</v>
      </c>
      <c r="G137" s="244" t="s">
        <v>249</v>
      </c>
      <c r="H137" s="245">
        <v>260.48099999999999</v>
      </c>
      <c r="I137" s="246"/>
      <c r="J137" s="247">
        <f>ROUND(I137*H137,2)</f>
        <v>0</v>
      </c>
      <c r="K137" s="248"/>
      <c r="L137" s="41"/>
      <c r="M137" s="249" t="s">
        <v>1</v>
      </c>
      <c r="N137" s="250" t="s">
        <v>44</v>
      </c>
      <c r="O137" s="88"/>
      <c r="P137" s="237">
        <f>O137*H137</f>
        <v>0</v>
      </c>
      <c r="Q137" s="237">
        <v>0</v>
      </c>
      <c r="R137" s="237">
        <f>Q137*H137</f>
        <v>0</v>
      </c>
      <c r="S137" s="237">
        <v>0</v>
      </c>
      <c r="T137" s="238">
        <f>S137*H137</f>
        <v>0</v>
      </c>
      <c r="U137" s="35"/>
      <c r="V137" s="35"/>
      <c r="W137" s="35"/>
      <c r="X137" s="35"/>
      <c r="Y137" s="35"/>
      <c r="Z137" s="35"/>
      <c r="AA137" s="35"/>
      <c r="AB137" s="35"/>
      <c r="AC137" s="35"/>
      <c r="AD137" s="35"/>
      <c r="AE137" s="35"/>
      <c r="AR137" s="239" t="s">
        <v>101</v>
      </c>
      <c r="AT137" s="239" t="s">
        <v>256</v>
      </c>
      <c r="AU137" s="239" t="s">
        <v>88</v>
      </c>
      <c r="AY137" s="14" t="s">
        <v>215</v>
      </c>
      <c r="BE137" s="240">
        <f>IF(N137="základní",J137,0)</f>
        <v>0</v>
      </c>
      <c r="BF137" s="240">
        <f>IF(N137="snížená",J137,0)</f>
        <v>0</v>
      </c>
      <c r="BG137" s="240">
        <f>IF(N137="zákl. přenesená",J137,0)</f>
        <v>0</v>
      </c>
      <c r="BH137" s="240">
        <f>IF(N137="sníž. přenesená",J137,0)</f>
        <v>0</v>
      </c>
      <c r="BI137" s="240">
        <f>IF(N137="nulová",J137,0)</f>
        <v>0</v>
      </c>
      <c r="BJ137" s="14" t="s">
        <v>86</v>
      </c>
      <c r="BK137" s="240">
        <f>ROUND(I137*H137,2)</f>
        <v>0</v>
      </c>
      <c r="BL137" s="14" t="s">
        <v>101</v>
      </c>
      <c r="BM137" s="239" t="s">
        <v>1665</v>
      </c>
    </row>
    <row r="138" s="12" customFormat="1" ht="22.8" customHeight="1">
      <c r="A138" s="12"/>
      <c r="B138" s="210"/>
      <c r="C138" s="211"/>
      <c r="D138" s="212" t="s">
        <v>78</v>
      </c>
      <c r="E138" s="224" t="s">
        <v>88</v>
      </c>
      <c r="F138" s="224" t="s">
        <v>663</v>
      </c>
      <c r="G138" s="211"/>
      <c r="H138" s="211"/>
      <c r="I138" s="214"/>
      <c r="J138" s="225">
        <f>BK138</f>
        <v>0</v>
      </c>
      <c r="K138" s="211"/>
      <c r="L138" s="216"/>
      <c r="M138" s="217"/>
      <c r="N138" s="218"/>
      <c r="O138" s="218"/>
      <c r="P138" s="219">
        <f>P139</f>
        <v>0</v>
      </c>
      <c r="Q138" s="218"/>
      <c r="R138" s="219">
        <f>R139</f>
        <v>1.2509349999999999</v>
      </c>
      <c r="S138" s="218"/>
      <c r="T138" s="220">
        <f>T139</f>
        <v>0</v>
      </c>
      <c r="U138" s="12"/>
      <c r="V138" s="12"/>
      <c r="W138" s="12"/>
      <c r="X138" s="12"/>
      <c r="Y138" s="12"/>
      <c r="Z138" s="12"/>
      <c r="AA138" s="12"/>
      <c r="AB138" s="12"/>
      <c r="AC138" s="12"/>
      <c r="AD138" s="12"/>
      <c r="AE138" s="12"/>
      <c r="AR138" s="221" t="s">
        <v>86</v>
      </c>
      <c r="AT138" s="222" t="s">
        <v>78</v>
      </c>
      <c r="AU138" s="222" t="s">
        <v>86</v>
      </c>
      <c r="AY138" s="221" t="s">
        <v>215</v>
      </c>
      <c r="BK138" s="223">
        <f>BK139</f>
        <v>0</v>
      </c>
    </row>
    <row r="139" s="2" customFormat="1" ht="24.15" customHeight="1">
      <c r="A139" s="35"/>
      <c r="B139" s="36"/>
      <c r="C139" s="241" t="s">
        <v>88</v>
      </c>
      <c r="D139" s="241" t="s">
        <v>256</v>
      </c>
      <c r="E139" s="242" t="s">
        <v>1666</v>
      </c>
      <c r="F139" s="243" t="s">
        <v>1667</v>
      </c>
      <c r="G139" s="244" t="s">
        <v>287</v>
      </c>
      <c r="H139" s="245">
        <v>0.5</v>
      </c>
      <c r="I139" s="246"/>
      <c r="J139" s="247">
        <f>ROUND(I139*H139,2)</f>
        <v>0</v>
      </c>
      <c r="K139" s="248"/>
      <c r="L139" s="41"/>
      <c r="M139" s="249" t="s">
        <v>1</v>
      </c>
      <c r="N139" s="250" t="s">
        <v>44</v>
      </c>
      <c r="O139" s="88"/>
      <c r="P139" s="237">
        <f>O139*H139</f>
        <v>0</v>
      </c>
      <c r="Q139" s="237">
        <v>2.5018699999999998</v>
      </c>
      <c r="R139" s="237">
        <f>Q139*H139</f>
        <v>1.2509349999999999</v>
      </c>
      <c r="S139" s="237">
        <v>0</v>
      </c>
      <c r="T139" s="238">
        <f>S139*H139</f>
        <v>0</v>
      </c>
      <c r="U139" s="35"/>
      <c r="V139" s="35"/>
      <c r="W139" s="35"/>
      <c r="X139" s="35"/>
      <c r="Y139" s="35"/>
      <c r="Z139" s="35"/>
      <c r="AA139" s="35"/>
      <c r="AB139" s="35"/>
      <c r="AC139" s="35"/>
      <c r="AD139" s="35"/>
      <c r="AE139" s="35"/>
      <c r="AR139" s="239" t="s">
        <v>101</v>
      </c>
      <c r="AT139" s="239" t="s">
        <v>256</v>
      </c>
      <c r="AU139" s="239" t="s">
        <v>88</v>
      </c>
      <c r="AY139" s="14" t="s">
        <v>215</v>
      </c>
      <c r="BE139" s="240">
        <f>IF(N139="základní",J139,0)</f>
        <v>0</v>
      </c>
      <c r="BF139" s="240">
        <f>IF(N139="snížená",J139,0)</f>
        <v>0</v>
      </c>
      <c r="BG139" s="240">
        <f>IF(N139="zákl. přenesená",J139,0)</f>
        <v>0</v>
      </c>
      <c r="BH139" s="240">
        <f>IF(N139="sníž. přenesená",J139,0)</f>
        <v>0</v>
      </c>
      <c r="BI139" s="240">
        <f>IF(N139="nulová",J139,0)</f>
        <v>0</v>
      </c>
      <c r="BJ139" s="14" t="s">
        <v>86</v>
      </c>
      <c r="BK139" s="240">
        <f>ROUND(I139*H139,2)</f>
        <v>0</v>
      </c>
      <c r="BL139" s="14" t="s">
        <v>101</v>
      </c>
      <c r="BM139" s="239" t="s">
        <v>1668</v>
      </c>
    </row>
    <row r="140" s="12" customFormat="1" ht="22.8" customHeight="1">
      <c r="A140" s="12"/>
      <c r="B140" s="210"/>
      <c r="C140" s="211"/>
      <c r="D140" s="212" t="s">
        <v>78</v>
      </c>
      <c r="E140" s="224" t="s">
        <v>101</v>
      </c>
      <c r="F140" s="224" t="s">
        <v>1110</v>
      </c>
      <c r="G140" s="211"/>
      <c r="H140" s="211"/>
      <c r="I140" s="214"/>
      <c r="J140" s="225">
        <f>BK140</f>
        <v>0</v>
      </c>
      <c r="K140" s="211"/>
      <c r="L140" s="216"/>
      <c r="M140" s="217"/>
      <c r="N140" s="218"/>
      <c r="O140" s="218"/>
      <c r="P140" s="219">
        <f>SUM(P141:P142)</f>
        <v>0</v>
      </c>
      <c r="Q140" s="218"/>
      <c r="R140" s="219">
        <f>SUM(R141:R142)</f>
        <v>0.045907680000000006</v>
      </c>
      <c r="S140" s="218"/>
      <c r="T140" s="220">
        <f>SUM(T141:T142)</f>
        <v>0</v>
      </c>
      <c r="U140" s="12"/>
      <c r="V140" s="12"/>
      <c r="W140" s="12"/>
      <c r="X140" s="12"/>
      <c r="Y140" s="12"/>
      <c r="Z140" s="12"/>
      <c r="AA140" s="12"/>
      <c r="AB140" s="12"/>
      <c r="AC140" s="12"/>
      <c r="AD140" s="12"/>
      <c r="AE140" s="12"/>
      <c r="AR140" s="221" t="s">
        <v>86</v>
      </c>
      <c r="AT140" s="222" t="s">
        <v>78</v>
      </c>
      <c r="AU140" s="222" t="s">
        <v>86</v>
      </c>
      <c r="AY140" s="221" t="s">
        <v>215</v>
      </c>
      <c r="BK140" s="223">
        <f>SUM(BK141:BK142)</f>
        <v>0</v>
      </c>
    </row>
    <row r="141" s="2" customFormat="1" ht="24.15" customHeight="1">
      <c r="A141" s="35"/>
      <c r="B141" s="36"/>
      <c r="C141" s="241" t="s">
        <v>96</v>
      </c>
      <c r="D141" s="241" t="s">
        <v>256</v>
      </c>
      <c r="E141" s="242" t="s">
        <v>1541</v>
      </c>
      <c r="F141" s="243" t="s">
        <v>1542</v>
      </c>
      <c r="G141" s="244" t="s">
        <v>259</v>
      </c>
      <c r="H141" s="245">
        <v>1.0920000000000001</v>
      </c>
      <c r="I141" s="246"/>
      <c r="J141" s="247">
        <f>ROUND(I141*H141,2)</f>
        <v>0</v>
      </c>
      <c r="K141" s="248"/>
      <c r="L141" s="41"/>
      <c r="M141" s="249" t="s">
        <v>1</v>
      </c>
      <c r="N141" s="250" t="s">
        <v>44</v>
      </c>
      <c r="O141" s="88"/>
      <c r="P141" s="237">
        <f>O141*H141</f>
        <v>0</v>
      </c>
      <c r="Q141" s="237">
        <v>0.02102</v>
      </c>
      <c r="R141" s="237">
        <f>Q141*H141</f>
        <v>0.022953840000000003</v>
      </c>
      <c r="S141" s="237">
        <v>0</v>
      </c>
      <c r="T141" s="238">
        <f>S141*H141</f>
        <v>0</v>
      </c>
      <c r="U141" s="35"/>
      <c r="V141" s="35"/>
      <c r="W141" s="35"/>
      <c r="X141" s="35"/>
      <c r="Y141" s="35"/>
      <c r="Z141" s="35"/>
      <c r="AA141" s="35"/>
      <c r="AB141" s="35"/>
      <c r="AC141" s="35"/>
      <c r="AD141" s="35"/>
      <c r="AE141" s="35"/>
      <c r="AR141" s="239" t="s">
        <v>101</v>
      </c>
      <c r="AT141" s="239" t="s">
        <v>256</v>
      </c>
      <c r="AU141" s="239" t="s">
        <v>88</v>
      </c>
      <c r="AY141" s="14" t="s">
        <v>215</v>
      </c>
      <c r="BE141" s="240">
        <f>IF(N141="základní",J141,0)</f>
        <v>0</v>
      </c>
      <c r="BF141" s="240">
        <f>IF(N141="snížená",J141,0)</f>
        <v>0</v>
      </c>
      <c r="BG141" s="240">
        <f>IF(N141="zákl. přenesená",J141,0)</f>
        <v>0</v>
      </c>
      <c r="BH141" s="240">
        <f>IF(N141="sníž. přenesená",J141,0)</f>
        <v>0</v>
      </c>
      <c r="BI141" s="240">
        <f>IF(N141="nulová",J141,0)</f>
        <v>0</v>
      </c>
      <c r="BJ141" s="14" t="s">
        <v>86</v>
      </c>
      <c r="BK141" s="240">
        <f>ROUND(I141*H141,2)</f>
        <v>0</v>
      </c>
      <c r="BL141" s="14" t="s">
        <v>101</v>
      </c>
      <c r="BM141" s="239" t="s">
        <v>1669</v>
      </c>
    </row>
    <row r="142" s="2" customFormat="1" ht="24.15" customHeight="1">
      <c r="A142" s="35"/>
      <c r="B142" s="36"/>
      <c r="C142" s="241" t="s">
        <v>101</v>
      </c>
      <c r="D142" s="241" t="s">
        <v>256</v>
      </c>
      <c r="E142" s="242" t="s">
        <v>1544</v>
      </c>
      <c r="F142" s="243" t="s">
        <v>1545</v>
      </c>
      <c r="G142" s="244" t="s">
        <v>259</v>
      </c>
      <c r="H142" s="245">
        <v>1.0920000000000001</v>
      </c>
      <c r="I142" s="246"/>
      <c r="J142" s="247">
        <f>ROUND(I142*H142,2)</f>
        <v>0</v>
      </c>
      <c r="K142" s="248"/>
      <c r="L142" s="41"/>
      <c r="M142" s="249" t="s">
        <v>1</v>
      </c>
      <c r="N142" s="250" t="s">
        <v>44</v>
      </c>
      <c r="O142" s="88"/>
      <c r="P142" s="237">
        <f>O142*H142</f>
        <v>0</v>
      </c>
      <c r="Q142" s="237">
        <v>0.02102</v>
      </c>
      <c r="R142" s="237">
        <f>Q142*H142</f>
        <v>0.022953840000000003</v>
      </c>
      <c r="S142" s="237">
        <v>0</v>
      </c>
      <c r="T142" s="238">
        <f>S142*H142</f>
        <v>0</v>
      </c>
      <c r="U142" s="35"/>
      <c r="V142" s="35"/>
      <c r="W142" s="35"/>
      <c r="X142" s="35"/>
      <c r="Y142" s="35"/>
      <c r="Z142" s="35"/>
      <c r="AA142" s="35"/>
      <c r="AB142" s="35"/>
      <c r="AC142" s="35"/>
      <c r="AD142" s="35"/>
      <c r="AE142" s="35"/>
      <c r="AR142" s="239" t="s">
        <v>101</v>
      </c>
      <c r="AT142" s="239" t="s">
        <v>256</v>
      </c>
      <c r="AU142" s="239" t="s">
        <v>88</v>
      </c>
      <c r="AY142" s="14" t="s">
        <v>215</v>
      </c>
      <c r="BE142" s="240">
        <f>IF(N142="základní",J142,0)</f>
        <v>0</v>
      </c>
      <c r="BF142" s="240">
        <f>IF(N142="snížená",J142,0)</f>
        <v>0</v>
      </c>
      <c r="BG142" s="240">
        <f>IF(N142="zákl. přenesená",J142,0)</f>
        <v>0</v>
      </c>
      <c r="BH142" s="240">
        <f>IF(N142="sníž. přenesená",J142,0)</f>
        <v>0</v>
      </c>
      <c r="BI142" s="240">
        <f>IF(N142="nulová",J142,0)</f>
        <v>0</v>
      </c>
      <c r="BJ142" s="14" t="s">
        <v>86</v>
      </c>
      <c r="BK142" s="240">
        <f>ROUND(I142*H142,2)</f>
        <v>0</v>
      </c>
      <c r="BL142" s="14" t="s">
        <v>101</v>
      </c>
      <c r="BM142" s="239" t="s">
        <v>1670</v>
      </c>
    </row>
    <row r="143" s="12" customFormat="1" ht="22.8" customHeight="1">
      <c r="A143" s="12"/>
      <c r="B143" s="210"/>
      <c r="C143" s="211"/>
      <c r="D143" s="212" t="s">
        <v>78</v>
      </c>
      <c r="E143" s="224" t="s">
        <v>235</v>
      </c>
      <c r="F143" s="224" t="s">
        <v>1364</v>
      </c>
      <c r="G143" s="211"/>
      <c r="H143" s="211"/>
      <c r="I143" s="214"/>
      <c r="J143" s="225">
        <f>BK143</f>
        <v>0</v>
      </c>
      <c r="K143" s="211"/>
      <c r="L143" s="216"/>
      <c r="M143" s="217"/>
      <c r="N143" s="218"/>
      <c r="O143" s="218"/>
      <c r="P143" s="219">
        <f>SUM(P144:P145)</f>
        <v>0</v>
      </c>
      <c r="Q143" s="218"/>
      <c r="R143" s="219">
        <f>SUM(R144:R145)</f>
        <v>2.1736652799999998</v>
      </c>
      <c r="S143" s="218"/>
      <c r="T143" s="220">
        <f>SUM(T144:T145)</f>
        <v>2.380725</v>
      </c>
      <c r="U143" s="12"/>
      <c r="V143" s="12"/>
      <c r="W143" s="12"/>
      <c r="X143" s="12"/>
      <c r="Y143" s="12"/>
      <c r="Z143" s="12"/>
      <c r="AA143" s="12"/>
      <c r="AB143" s="12"/>
      <c r="AC143" s="12"/>
      <c r="AD143" s="12"/>
      <c r="AE143" s="12"/>
      <c r="AR143" s="221" t="s">
        <v>86</v>
      </c>
      <c r="AT143" s="222" t="s">
        <v>78</v>
      </c>
      <c r="AU143" s="222" t="s">
        <v>86</v>
      </c>
      <c r="AY143" s="221" t="s">
        <v>215</v>
      </c>
      <c r="BK143" s="223">
        <f>SUM(BK144:BK145)</f>
        <v>0</v>
      </c>
    </row>
    <row r="144" s="2" customFormat="1" ht="33" customHeight="1">
      <c r="A144" s="35"/>
      <c r="B144" s="36"/>
      <c r="C144" s="241" t="s">
        <v>216</v>
      </c>
      <c r="D144" s="241" t="s">
        <v>256</v>
      </c>
      <c r="E144" s="242" t="s">
        <v>1368</v>
      </c>
      <c r="F144" s="243" t="s">
        <v>1369</v>
      </c>
      <c r="G144" s="244" t="s">
        <v>259</v>
      </c>
      <c r="H144" s="245">
        <v>31.742999999999999</v>
      </c>
      <c r="I144" s="246"/>
      <c r="J144" s="247">
        <f>ROUND(I144*H144,2)</f>
        <v>0</v>
      </c>
      <c r="K144" s="248"/>
      <c r="L144" s="41"/>
      <c r="M144" s="249" t="s">
        <v>1</v>
      </c>
      <c r="N144" s="250" t="s">
        <v>44</v>
      </c>
      <c r="O144" s="88"/>
      <c r="P144" s="237">
        <f>O144*H144</f>
        <v>0</v>
      </c>
      <c r="Q144" s="237">
        <v>0.066960000000000006</v>
      </c>
      <c r="R144" s="237">
        <f>Q144*H144</f>
        <v>2.12551128</v>
      </c>
      <c r="S144" s="237">
        <v>0.074999999999999997</v>
      </c>
      <c r="T144" s="238">
        <f>S144*H144</f>
        <v>2.380725</v>
      </c>
      <c r="U144" s="35"/>
      <c r="V144" s="35"/>
      <c r="W144" s="35"/>
      <c r="X144" s="35"/>
      <c r="Y144" s="35"/>
      <c r="Z144" s="35"/>
      <c r="AA144" s="35"/>
      <c r="AB144" s="35"/>
      <c r="AC144" s="35"/>
      <c r="AD144" s="35"/>
      <c r="AE144" s="35"/>
      <c r="AR144" s="239" t="s">
        <v>101</v>
      </c>
      <c r="AT144" s="239" t="s">
        <v>256</v>
      </c>
      <c r="AU144" s="239" t="s">
        <v>88</v>
      </c>
      <c r="AY144" s="14" t="s">
        <v>215</v>
      </c>
      <c r="BE144" s="240">
        <f>IF(N144="základní",J144,0)</f>
        <v>0</v>
      </c>
      <c r="BF144" s="240">
        <f>IF(N144="snížená",J144,0)</f>
        <v>0</v>
      </c>
      <c r="BG144" s="240">
        <f>IF(N144="zákl. přenesená",J144,0)</f>
        <v>0</v>
      </c>
      <c r="BH144" s="240">
        <f>IF(N144="sníž. přenesená",J144,0)</f>
        <v>0</v>
      </c>
      <c r="BI144" s="240">
        <f>IF(N144="nulová",J144,0)</f>
        <v>0</v>
      </c>
      <c r="BJ144" s="14" t="s">
        <v>86</v>
      </c>
      <c r="BK144" s="240">
        <f>ROUND(I144*H144,2)</f>
        <v>0</v>
      </c>
      <c r="BL144" s="14" t="s">
        <v>101</v>
      </c>
      <c r="BM144" s="239" t="s">
        <v>1671</v>
      </c>
    </row>
    <row r="145" s="2" customFormat="1" ht="16.5" customHeight="1">
      <c r="A145" s="35"/>
      <c r="B145" s="36"/>
      <c r="C145" s="226" t="s">
        <v>235</v>
      </c>
      <c r="D145" s="226" t="s">
        <v>218</v>
      </c>
      <c r="E145" s="227" t="s">
        <v>1371</v>
      </c>
      <c r="F145" s="228" t="s">
        <v>1372</v>
      </c>
      <c r="G145" s="229" t="s">
        <v>652</v>
      </c>
      <c r="H145" s="230">
        <v>48.154000000000003</v>
      </c>
      <c r="I145" s="231"/>
      <c r="J145" s="232">
        <f>ROUND(I145*H145,2)</f>
        <v>0</v>
      </c>
      <c r="K145" s="233"/>
      <c r="L145" s="234"/>
      <c r="M145" s="235" t="s">
        <v>1</v>
      </c>
      <c r="N145" s="236" t="s">
        <v>44</v>
      </c>
      <c r="O145" s="88"/>
      <c r="P145" s="237">
        <f>O145*H145</f>
        <v>0</v>
      </c>
      <c r="Q145" s="237">
        <v>0.001</v>
      </c>
      <c r="R145" s="237">
        <f>Q145*H145</f>
        <v>0.048154000000000002</v>
      </c>
      <c r="S145" s="237">
        <v>0</v>
      </c>
      <c r="T145" s="238">
        <f>S145*H145</f>
        <v>0</v>
      </c>
      <c r="U145" s="35"/>
      <c r="V145" s="35"/>
      <c r="W145" s="35"/>
      <c r="X145" s="35"/>
      <c r="Y145" s="35"/>
      <c r="Z145" s="35"/>
      <c r="AA145" s="35"/>
      <c r="AB145" s="35"/>
      <c r="AC145" s="35"/>
      <c r="AD145" s="35"/>
      <c r="AE145" s="35"/>
      <c r="AR145" s="239" t="s">
        <v>222</v>
      </c>
      <c r="AT145" s="239" t="s">
        <v>218</v>
      </c>
      <c r="AU145" s="239" t="s">
        <v>88</v>
      </c>
      <c r="AY145" s="14" t="s">
        <v>215</v>
      </c>
      <c r="BE145" s="240">
        <f>IF(N145="základní",J145,0)</f>
        <v>0</v>
      </c>
      <c r="BF145" s="240">
        <f>IF(N145="snížená",J145,0)</f>
        <v>0</v>
      </c>
      <c r="BG145" s="240">
        <f>IF(N145="zákl. přenesená",J145,0)</f>
        <v>0</v>
      </c>
      <c r="BH145" s="240">
        <f>IF(N145="sníž. přenesená",J145,0)</f>
        <v>0</v>
      </c>
      <c r="BI145" s="240">
        <f>IF(N145="nulová",J145,0)</f>
        <v>0</v>
      </c>
      <c r="BJ145" s="14" t="s">
        <v>86</v>
      </c>
      <c r="BK145" s="240">
        <f>ROUND(I145*H145,2)</f>
        <v>0</v>
      </c>
      <c r="BL145" s="14" t="s">
        <v>101</v>
      </c>
      <c r="BM145" s="239" t="s">
        <v>1672</v>
      </c>
    </row>
    <row r="146" s="12" customFormat="1" ht="22.8" customHeight="1">
      <c r="A146" s="12"/>
      <c r="B146" s="210"/>
      <c r="C146" s="211"/>
      <c r="D146" s="212" t="s">
        <v>78</v>
      </c>
      <c r="E146" s="224" t="s">
        <v>246</v>
      </c>
      <c r="F146" s="224" t="s">
        <v>1137</v>
      </c>
      <c r="G146" s="211"/>
      <c r="H146" s="211"/>
      <c r="I146" s="214"/>
      <c r="J146" s="225">
        <f>BK146</f>
        <v>0</v>
      </c>
      <c r="K146" s="211"/>
      <c r="L146" s="216"/>
      <c r="M146" s="217"/>
      <c r="N146" s="218"/>
      <c r="O146" s="218"/>
      <c r="P146" s="219">
        <f>SUM(P147:P172)</f>
        <v>0</v>
      </c>
      <c r="Q146" s="218"/>
      <c r="R146" s="219">
        <f>SUM(R147:R172)</f>
        <v>262.51222255000005</v>
      </c>
      <c r="S146" s="218"/>
      <c r="T146" s="220">
        <f>SUM(T147:T172)</f>
        <v>258.10036760000003</v>
      </c>
      <c r="U146" s="12"/>
      <c r="V146" s="12"/>
      <c r="W146" s="12"/>
      <c r="X146" s="12"/>
      <c r="Y146" s="12"/>
      <c r="Z146" s="12"/>
      <c r="AA146" s="12"/>
      <c r="AB146" s="12"/>
      <c r="AC146" s="12"/>
      <c r="AD146" s="12"/>
      <c r="AE146" s="12"/>
      <c r="AR146" s="221" t="s">
        <v>86</v>
      </c>
      <c r="AT146" s="222" t="s">
        <v>78</v>
      </c>
      <c r="AU146" s="222" t="s">
        <v>86</v>
      </c>
      <c r="AY146" s="221" t="s">
        <v>215</v>
      </c>
      <c r="BK146" s="223">
        <f>SUM(BK147:BK172)</f>
        <v>0</v>
      </c>
    </row>
    <row r="147" s="2" customFormat="1" ht="16.5" customHeight="1">
      <c r="A147" s="35"/>
      <c r="B147" s="36"/>
      <c r="C147" s="241" t="s">
        <v>239</v>
      </c>
      <c r="D147" s="241" t="s">
        <v>256</v>
      </c>
      <c r="E147" s="242" t="s">
        <v>1571</v>
      </c>
      <c r="F147" s="243" t="s">
        <v>1572</v>
      </c>
      <c r="G147" s="244" t="s">
        <v>221</v>
      </c>
      <c r="H147" s="245">
        <v>31.350000000000001</v>
      </c>
      <c r="I147" s="246"/>
      <c r="J147" s="247">
        <f>ROUND(I147*H147,2)</f>
        <v>0</v>
      </c>
      <c r="K147" s="248"/>
      <c r="L147" s="41"/>
      <c r="M147" s="249" t="s">
        <v>1</v>
      </c>
      <c r="N147" s="250" t="s">
        <v>44</v>
      </c>
      <c r="O147" s="88"/>
      <c r="P147" s="237">
        <f>O147*H147</f>
        <v>0</v>
      </c>
      <c r="Q147" s="237">
        <v>0.00117</v>
      </c>
      <c r="R147" s="237">
        <f>Q147*H147</f>
        <v>0.036679500000000004</v>
      </c>
      <c r="S147" s="237">
        <v>0</v>
      </c>
      <c r="T147" s="238">
        <f>S147*H147</f>
        <v>0</v>
      </c>
      <c r="U147" s="35"/>
      <c r="V147" s="35"/>
      <c r="W147" s="35"/>
      <c r="X147" s="35"/>
      <c r="Y147" s="35"/>
      <c r="Z147" s="35"/>
      <c r="AA147" s="35"/>
      <c r="AB147" s="35"/>
      <c r="AC147" s="35"/>
      <c r="AD147" s="35"/>
      <c r="AE147" s="35"/>
      <c r="AR147" s="239" t="s">
        <v>101</v>
      </c>
      <c r="AT147" s="239" t="s">
        <v>256</v>
      </c>
      <c r="AU147" s="239" t="s">
        <v>88</v>
      </c>
      <c r="AY147" s="14" t="s">
        <v>215</v>
      </c>
      <c r="BE147" s="240">
        <f>IF(N147="základní",J147,0)</f>
        <v>0</v>
      </c>
      <c r="BF147" s="240">
        <f>IF(N147="snížená",J147,0)</f>
        <v>0</v>
      </c>
      <c r="BG147" s="240">
        <f>IF(N147="zákl. přenesená",J147,0)</f>
        <v>0</v>
      </c>
      <c r="BH147" s="240">
        <f>IF(N147="sníž. přenesená",J147,0)</f>
        <v>0</v>
      </c>
      <c r="BI147" s="240">
        <f>IF(N147="nulová",J147,0)</f>
        <v>0</v>
      </c>
      <c r="BJ147" s="14" t="s">
        <v>86</v>
      </c>
      <c r="BK147" s="240">
        <f>ROUND(I147*H147,2)</f>
        <v>0</v>
      </c>
      <c r="BL147" s="14" t="s">
        <v>101</v>
      </c>
      <c r="BM147" s="239" t="s">
        <v>1673</v>
      </c>
    </row>
    <row r="148" s="2" customFormat="1" ht="16.5" customHeight="1">
      <c r="A148" s="35"/>
      <c r="B148" s="36"/>
      <c r="C148" s="241" t="s">
        <v>222</v>
      </c>
      <c r="D148" s="241" t="s">
        <v>256</v>
      </c>
      <c r="E148" s="242" t="s">
        <v>1574</v>
      </c>
      <c r="F148" s="243" t="s">
        <v>1575</v>
      </c>
      <c r="G148" s="244" t="s">
        <v>221</v>
      </c>
      <c r="H148" s="245">
        <v>31.350000000000001</v>
      </c>
      <c r="I148" s="246"/>
      <c r="J148" s="247">
        <f>ROUND(I148*H148,2)</f>
        <v>0</v>
      </c>
      <c r="K148" s="248"/>
      <c r="L148" s="41"/>
      <c r="M148" s="249" t="s">
        <v>1</v>
      </c>
      <c r="N148" s="250" t="s">
        <v>44</v>
      </c>
      <c r="O148" s="88"/>
      <c r="P148" s="237">
        <f>O148*H148</f>
        <v>0</v>
      </c>
      <c r="Q148" s="237">
        <v>0.00058</v>
      </c>
      <c r="R148" s="237">
        <f>Q148*H148</f>
        <v>0.018183000000000001</v>
      </c>
      <c r="S148" s="237">
        <v>0</v>
      </c>
      <c r="T148" s="238">
        <f>S148*H148</f>
        <v>0</v>
      </c>
      <c r="U148" s="35"/>
      <c r="V148" s="35"/>
      <c r="W148" s="35"/>
      <c r="X148" s="35"/>
      <c r="Y148" s="35"/>
      <c r="Z148" s="35"/>
      <c r="AA148" s="35"/>
      <c r="AB148" s="35"/>
      <c r="AC148" s="35"/>
      <c r="AD148" s="35"/>
      <c r="AE148" s="35"/>
      <c r="AR148" s="239" t="s">
        <v>101</v>
      </c>
      <c r="AT148" s="239" t="s">
        <v>256</v>
      </c>
      <c r="AU148" s="239" t="s">
        <v>88</v>
      </c>
      <c r="AY148" s="14" t="s">
        <v>215</v>
      </c>
      <c r="BE148" s="240">
        <f>IF(N148="základní",J148,0)</f>
        <v>0</v>
      </c>
      <c r="BF148" s="240">
        <f>IF(N148="snížená",J148,0)</f>
        <v>0</v>
      </c>
      <c r="BG148" s="240">
        <f>IF(N148="zákl. přenesená",J148,0)</f>
        <v>0</v>
      </c>
      <c r="BH148" s="240">
        <f>IF(N148="sníž. přenesená",J148,0)</f>
        <v>0</v>
      </c>
      <c r="BI148" s="240">
        <f>IF(N148="nulová",J148,0)</f>
        <v>0</v>
      </c>
      <c r="BJ148" s="14" t="s">
        <v>86</v>
      </c>
      <c r="BK148" s="240">
        <f>ROUND(I148*H148,2)</f>
        <v>0</v>
      </c>
      <c r="BL148" s="14" t="s">
        <v>101</v>
      </c>
      <c r="BM148" s="239" t="s">
        <v>1674</v>
      </c>
    </row>
    <row r="149" s="2" customFormat="1" ht="24.15" customHeight="1">
      <c r="A149" s="35"/>
      <c r="B149" s="36"/>
      <c r="C149" s="226" t="s">
        <v>246</v>
      </c>
      <c r="D149" s="226" t="s">
        <v>218</v>
      </c>
      <c r="E149" s="227" t="s">
        <v>1675</v>
      </c>
      <c r="F149" s="228" t="s">
        <v>1676</v>
      </c>
      <c r="G149" s="229" t="s">
        <v>249</v>
      </c>
      <c r="H149" s="230">
        <v>0.19400000000000001</v>
      </c>
      <c r="I149" s="231"/>
      <c r="J149" s="232">
        <f>ROUND(I149*H149,2)</f>
        <v>0</v>
      </c>
      <c r="K149" s="233"/>
      <c r="L149" s="234"/>
      <c r="M149" s="235" t="s">
        <v>1</v>
      </c>
      <c r="N149" s="236" t="s">
        <v>44</v>
      </c>
      <c r="O149" s="88"/>
      <c r="P149" s="237">
        <f>O149*H149</f>
        <v>0</v>
      </c>
      <c r="Q149" s="237">
        <v>0</v>
      </c>
      <c r="R149" s="237">
        <f>Q149*H149</f>
        <v>0</v>
      </c>
      <c r="S149" s="237">
        <v>0</v>
      </c>
      <c r="T149" s="238">
        <f>S149*H149</f>
        <v>0</v>
      </c>
      <c r="U149" s="35"/>
      <c r="V149" s="35"/>
      <c r="W149" s="35"/>
      <c r="X149" s="35"/>
      <c r="Y149" s="35"/>
      <c r="Z149" s="35"/>
      <c r="AA149" s="35"/>
      <c r="AB149" s="35"/>
      <c r="AC149" s="35"/>
      <c r="AD149" s="35"/>
      <c r="AE149" s="35"/>
      <c r="AR149" s="239" t="s">
        <v>222</v>
      </c>
      <c r="AT149" s="239" t="s">
        <v>218</v>
      </c>
      <c r="AU149" s="239" t="s">
        <v>88</v>
      </c>
      <c r="AY149" s="14" t="s">
        <v>215</v>
      </c>
      <c r="BE149" s="240">
        <f>IF(N149="základní",J149,0)</f>
        <v>0</v>
      </c>
      <c r="BF149" s="240">
        <f>IF(N149="snížená",J149,0)</f>
        <v>0</v>
      </c>
      <c r="BG149" s="240">
        <f>IF(N149="zákl. přenesená",J149,0)</f>
        <v>0</v>
      </c>
      <c r="BH149" s="240">
        <f>IF(N149="sníž. přenesená",J149,0)</f>
        <v>0</v>
      </c>
      <c r="BI149" s="240">
        <f>IF(N149="nulová",J149,0)</f>
        <v>0</v>
      </c>
      <c r="BJ149" s="14" t="s">
        <v>86</v>
      </c>
      <c r="BK149" s="240">
        <f>ROUND(I149*H149,2)</f>
        <v>0</v>
      </c>
      <c r="BL149" s="14" t="s">
        <v>101</v>
      </c>
      <c r="BM149" s="239" t="s">
        <v>1677</v>
      </c>
    </row>
    <row r="150" s="2" customFormat="1" ht="24.15" customHeight="1">
      <c r="A150" s="35"/>
      <c r="B150" s="36"/>
      <c r="C150" s="226" t="s">
        <v>251</v>
      </c>
      <c r="D150" s="226" t="s">
        <v>218</v>
      </c>
      <c r="E150" s="227" t="s">
        <v>1577</v>
      </c>
      <c r="F150" s="228" t="s">
        <v>1578</v>
      </c>
      <c r="G150" s="229" t="s">
        <v>249</v>
      </c>
      <c r="H150" s="230">
        <v>0.42899999999999999</v>
      </c>
      <c r="I150" s="231"/>
      <c r="J150" s="232">
        <f>ROUND(I150*H150,2)</f>
        <v>0</v>
      </c>
      <c r="K150" s="233"/>
      <c r="L150" s="234"/>
      <c r="M150" s="235" t="s">
        <v>1</v>
      </c>
      <c r="N150" s="236" t="s">
        <v>44</v>
      </c>
      <c r="O150" s="88"/>
      <c r="P150" s="237">
        <f>O150*H150</f>
        <v>0</v>
      </c>
      <c r="Q150" s="237">
        <v>1</v>
      </c>
      <c r="R150" s="237">
        <f>Q150*H150</f>
        <v>0.42899999999999999</v>
      </c>
      <c r="S150" s="237">
        <v>0</v>
      </c>
      <c r="T150" s="238">
        <f>S150*H150</f>
        <v>0</v>
      </c>
      <c r="U150" s="35"/>
      <c r="V150" s="35"/>
      <c r="W150" s="35"/>
      <c r="X150" s="35"/>
      <c r="Y150" s="35"/>
      <c r="Z150" s="35"/>
      <c r="AA150" s="35"/>
      <c r="AB150" s="35"/>
      <c r="AC150" s="35"/>
      <c r="AD150" s="35"/>
      <c r="AE150" s="35"/>
      <c r="AR150" s="239" t="s">
        <v>222</v>
      </c>
      <c r="AT150" s="239" t="s">
        <v>218</v>
      </c>
      <c r="AU150" s="239" t="s">
        <v>88</v>
      </c>
      <c r="AY150" s="14" t="s">
        <v>215</v>
      </c>
      <c r="BE150" s="240">
        <f>IF(N150="základní",J150,0)</f>
        <v>0</v>
      </c>
      <c r="BF150" s="240">
        <f>IF(N150="snížená",J150,0)</f>
        <v>0</v>
      </c>
      <c r="BG150" s="240">
        <f>IF(N150="zákl. přenesená",J150,0)</f>
        <v>0</v>
      </c>
      <c r="BH150" s="240">
        <f>IF(N150="sníž. přenesená",J150,0)</f>
        <v>0</v>
      </c>
      <c r="BI150" s="240">
        <f>IF(N150="nulová",J150,0)</f>
        <v>0</v>
      </c>
      <c r="BJ150" s="14" t="s">
        <v>86</v>
      </c>
      <c r="BK150" s="240">
        <f>ROUND(I150*H150,2)</f>
        <v>0</v>
      </c>
      <c r="BL150" s="14" t="s">
        <v>101</v>
      </c>
      <c r="BM150" s="239" t="s">
        <v>1678</v>
      </c>
    </row>
    <row r="151" s="2" customFormat="1" ht="21.75" customHeight="1">
      <c r="A151" s="35"/>
      <c r="B151" s="36"/>
      <c r="C151" s="226" t="s">
        <v>255</v>
      </c>
      <c r="D151" s="226" t="s">
        <v>218</v>
      </c>
      <c r="E151" s="227" t="s">
        <v>1583</v>
      </c>
      <c r="F151" s="228" t="s">
        <v>1584</v>
      </c>
      <c r="G151" s="229" t="s">
        <v>249</v>
      </c>
      <c r="H151" s="230">
        <v>0.17100000000000001</v>
      </c>
      <c r="I151" s="231"/>
      <c r="J151" s="232">
        <f>ROUND(I151*H151,2)</f>
        <v>0</v>
      </c>
      <c r="K151" s="233"/>
      <c r="L151" s="234"/>
      <c r="M151" s="235" t="s">
        <v>1</v>
      </c>
      <c r="N151" s="236" t="s">
        <v>44</v>
      </c>
      <c r="O151" s="88"/>
      <c r="P151" s="237">
        <f>O151*H151</f>
        <v>0</v>
      </c>
      <c r="Q151" s="237">
        <v>1</v>
      </c>
      <c r="R151" s="237">
        <f>Q151*H151</f>
        <v>0.17100000000000001</v>
      </c>
      <c r="S151" s="237">
        <v>0</v>
      </c>
      <c r="T151" s="238">
        <f>S151*H151</f>
        <v>0</v>
      </c>
      <c r="U151" s="35"/>
      <c r="V151" s="35"/>
      <c r="W151" s="35"/>
      <c r="X151" s="35"/>
      <c r="Y151" s="35"/>
      <c r="Z151" s="35"/>
      <c r="AA151" s="35"/>
      <c r="AB151" s="35"/>
      <c r="AC151" s="35"/>
      <c r="AD151" s="35"/>
      <c r="AE151" s="35"/>
      <c r="AR151" s="239" t="s">
        <v>222</v>
      </c>
      <c r="AT151" s="239" t="s">
        <v>218</v>
      </c>
      <c r="AU151" s="239" t="s">
        <v>88</v>
      </c>
      <c r="AY151" s="14" t="s">
        <v>215</v>
      </c>
      <c r="BE151" s="240">
        <f>IF(N151="základní",J151,0)</f>
        <v>0</v>
      </c>
      <c r="BF151" s="240">
        <f>IF(N151="snížená",J151,0)</f>
        <v>0</v>
      </c>
      <c r="BG151" s="240">
        <f>IF(N151="zákl. přenesená",J151,0)</f>
        <v>0</v>
      </c>
      <c r="BH151" s="240">
        <f>IF(N151="sníž. přenesená",J151,0)</f>
        <v>0</v>
      </c>
      <c r="BI151" s="240">
        <f>IF(N151="nulová",J151,0)</f>
        <v>0</v>
      </c>
      <c r="BJ151" s="14" t="s">
        <v>86</v>
      </c>
      <c r="BK151" s="240">
        <f>ROUND(I151*H151,2)</f>
        <v>0</v>
      </c>
      <c r="BL151" s="14" t="s">
        <v>101</v>
      </c>
      <c r="BM151" s="239" t="s">
        <v>1679</v>
      </c>
    </row>
    <row r="152" s="2" customFormat="1" ht="24.15" customHeight="1">
      <c r="A152" s="35"/>
      <c r="B152" s="36"/>
      <c r="C152" s="241" t="s">
        <v>261</v>
      </c>
      <c r="D152" s="241" t="s">
        <v>256</v>
      </c>
      <c r="E152" s="242" t="s">
        <v>1680</v>
      </c>
      <c r="F152" s="243" t="s">
        <v>1681</v>
      </c>
      <c r="G152" s="244" t="s">
        <v>226</v>
      </c>
      <c r="H152" s="245">
        <v>30</v>
      </c>
      <c r="I152" s="246"/>
      <c r="J152" s="247">
        <f>ROUND(I152*H152,2)</f>
        <v>0</v>
      </c>
      <c r="K152" s="248"/>
      <c r="L152" s="41"/>
      <c r="M152" s="249" t="s">
        <v>1</v>
      </c>
      <c r="N152" s="250" t="s">
        <v>44</v>
      </c>
      <c r="O152" s="88"/>
      <c r="P152" s="237">
        <f>O152*H152</f>
        <v>0</v>
      </c>
      <c r="Q152" s="237">
        <v>0.01174</v>
      </c>
      <c r="R152" s="237">
        <f>Q152*H152</f>
        <v>0.35220000000000001</v>
      </c>
      <c r="S152" s="237">
        <v>0</v>
      </c>
      <c r="T152" s="238">
        <f>S152*H152</f>
        <v>0</v>
      </c>
      <c r="U152" s="35"/>
      <c r="V152" s="35"/>
      <c r="W152" s="35"/>
      <c r="X152" s="35"/>
      <c r="Y152" s="35"/>
      <c r="Z152" s="35"/>
      <c r="AA152" s="35"/>
      <c r="AB152" s="35"/>
      <c r="AC152" s="35"/>
      <c r="AD152" s="35"/>
      <c r="AE152" s="35"/>
      <c r="AR152" s="239" t="s">
        <v>101</v>
      </c>
      <c r="AT152" s="239" t="s">
        <v>256</v>
      </c>
      <c r="AU152" s="239" t="s">
        <v>88</v>
      </c>
      <c r="AY152" s="14" t="s">
        <v>215</v>
      </c>
      <c r="BE152" s="240">
        <f>IF(N152="základní",J152,0)</f>
        <v>0</v>
      </c>
      <c r="BF152" s="240">
        <f>IF(N152="snížená",J152,0)</f>
        <v>0</v>
      </c>
      <c r="BG152" s="240">
        <f>IF(N152="zákl. přenesená",J152,0)</f>
        <v>0</v>
      </c>
      <c r="BH152" s="240">
        <f>IF(N152="sníž. přenesená",J152,0)</f>
        <v>0</v>
      </c>
      <c r="BI152" s="240">
        <f>IF(N152="nulová",J152,0)</f>
        <v>0</v>
      </c>
      <c r="BJ152" s="14" t="s">
        <v>86</v>
      </c>
      <c r="BK152" s="240">
        <f>ROUND(I152*H152,2)</f>
        <v>0</v>
      </c>
      <c r="BL152" s="14" t="s">
        <v>101</v>
      </c>
      <c r="BM152" s="239" t="s">
        <v>1682</v>
      </c>
    </row>
    <row r="153" s="2" customFormat="1" ht="21.75" customHeight="1">
      <c r="A153" s="35"/>
      <c r="B153" s="36"/>
      <c r="C153" s="226" t="s">
        <v>265</v>
      </c>
      <c r="D153" s="226" t="s">
        <v>218</v>
      </c>
      <c r="E153" s="227" t="s">
        <v>1683</v>
      </c>
      <c r="F153" s="228" t="s">
        <v>1684</v>
      </c>
      <c r="G153" s="229" t="s">
        <v>226</v>
      </c>
      <c r="H153" s="230">
        <v>30</v>
      </c>
      <c r="I153" s="231"/>
      <c r="J153" s="232">
        <f>ROUND(I153*H153,2)</f>
        <v>0</v>
      </c>
      <c r="K153" s="233"/>
      <c r="L153" s="234"/>
      <c r="M153" s="235" t="s">
        <v>1</v>
      </c>
      <c r="N153" s="236" t="s">
        <v>44</v>
      </c>
      <c r="O153" s="88"/>
      <c r="P153" s="237">
        <f>O153*H153</f>
        <v>0</v>
      </c>
      <c r="Q153" s="237">
        <v>0</v>
      </c>
      <c r="R153" s="237">
        <f>Q153*H153</f>
        <v>0</v>
      </c>
      <c r="S153" s="237">
        <v>0</v>
      </c>
      <c r="T153" s="238">
        <f>S153*H153</f>
        <v>0</v>
      </c>
      <c r="U153" s="35"/>
      <c r="V153" s="35"/>
      <c r="W153" s="35"/>
      <c r="X153" s="35"/>
      <c r="Y153" s="35"/>
      <c r="Z153" s="35"/>
      <c r="AA153" s="35"/>
      <c r="AB153" s="35"/>
      <c r="AC153" s="35"/>
      <c r="AD153" s="35"/>
      <c r="AE153" s="35"/>
      <c r="AR153" s="239" t="s">
        <v>222</v>
      </c>
      <c r="AT153" s="239" t="s">
        <v>218</v>
      </c>
      <c r="AU153" s="239" t="s">
        <v>88</v>
      </c>
      <c r="AY153" s="14" t="s">
        <v>215</v>
      </c>
      <c r="BE153" s="240">
        <f>IF(N153="základní",J153,0)</f>
        <v>0</v>
      </c>
      <c r="BF153" s="240">
        <f>IF(N153="snížená",J153,0)</f>
        <v>0</v>
      </c>
      <c r="BG153" s="240">
        <f>IF(N153="zákl. přenesená",J153,0)</f>
        <v>0</v>
      </c>
      <c r="BH153" s="240">
        <f>IF(N153="sníž. přenesená",J153,0)</f>
        <v>0</v>
      </c>
      <c r="BI153" s="240">
        <f>IF(N153="nulová",J153,0)</f>
        <v>0</v>
      </c>
      <c r="BJ153" s="14" t="s">
        <v>86</v>
      </c>
      <c r="BK153" s="240">
        <f>ROUND(I153*H153,2)</f>
        <v>0</v>
      </c>
      <c r="BL153" s="14" t="s">
        <v>101</v>
      </c>
      <c r="BM153" s="239" t="s">
        <v>1685</v>
      </c>
    </row>
    <row r="154" s="2" customFormat="1" ht="21.75" customHeight="1">
      <c r="A154" s="35"/>
      <c r="B154" s="36"/>
      <c r="C154" s="226" t="s">
        <v>269</v>
      </c>
      <c r="D154" s="226" t="s">
        <v>218</v>
      </c>
      <c r="E154" s="227" t="s">
        <v>1686</v>
      </c>
      <c r="F154" s="228" t="s">
        <v>1687</v>
      </c>
      <c r="G154" s="229" t="s">
        <v>226</v>
      </c>
      <c r="H154" s="230">
        <v>30</v>
      </c>
      <c r="I154" s="231"/>
      <c r="J154" s="232">
        <f>ROUND(I154*H154,2)</f>
        <v>0</v>
      </c>
      <c r="K154" s="233"/>
      <c r="L154" s="234"/>
      <c r="M154" s="235" t="s">
        <v>1</v>
      </c>
      <c r="N154" s="236" t="s">
        <v>44</v>
      </c>
      <c r="O154" s="88"/>
      <c r="P154" s="237">
        <f>O154*H154</f>
        <v>0</v>
      </c>
      <c r="Q154" s="237">
        <v>0</v>
      </c>
      <c r="R154" s="237">
        <f>Q154*H154</f>
        <v>0</v>
      </c>
      <c r="S154" s="237">
        <v>0</v>
      </c>
      <c r="T154" s="238">
        <f>S154*H154</f>
        <v>0</v>
      </c>
      <c r="U154" s="35"/>
      <c r="V154" s="35"/>
      <c r="W154" s="35"/>
      <c r="X154" s="35"/>
      <c r="Y154" s="35"/>
      <c r="Z154" s="35"/>
      <c r="AA154" s="35"/>
      <c r="AB154" s="35"/>
      <c r="AC154" s="35"/>
      <c r="AD154" s="35"/>
      <c r="AE154" s="35"/>
      <c r="AR154" s="239" t="s">
        <v>222</v>
      </c>
      <c r="AT154" s="239" t="s">
        <v>218</v>
      </c>
      <c r="AU154" s="239" t="s">
        <v>88</v>
      </c>
      <c r="AY154" s="14" t="s">
        <v>215</v>
      </c>
      <c r="BE154" s="240">
        <f>IF(N154="základní",J154,0)</f>
        <v>0</v>
      </c>
      <c r="BF154" s="240">
        <f>IF(N154="snížená",J154,0)</f>
        <v>0</v>
      </c>
      <c r="BG154" s="240">
        <f>IF(N154="zákl. přenesená",J154,0)</f>
        <v>0</v>
      </c>
      <c r="BH154" s="240">
        <f>IF(N154="sníž. přenesená",J154,0)</f>
        <v>0</v>
      </c>
      <c r="BI154" s="240">
        <f>IF(N154="nulová",J154,0)</f>
        <v>0</v>
      </c>
      <c r="BJ154" s="14" t="s">
        <v>86</v>
      </c>
      <c r="BK154" s="240">
        <f>ROUND(I154*H154,2)</f>
        <v>0</v>
      </c>
      <c r="BL154" s="14" t="s">
        <v>101</v>
      </c>
      <c r="BM154" s="239" t="s">
        <v>1688</v>
      </c>
    </row>
    <row r="155" s="2" customFormat="1" ht="33" customHeight="1">
      <c r="A155" s="35"/>
      <c r="B155" s="36"/>
      <c r="C155" s="241" t="s">
        <v>8</v>
      </c>
      <c r="D155" s="241" t="s">
        <v>256</v>
      </c>
      <c r="E155" s="242" t="s">
        <v>1689</v>
      </c>
      <c r="F155" s="243" t="s">
        <v>1690</v>
      </c>
      <c r="G155" s="244" t="s">
        <v>259</v>
      </c>
      <c r="H155" s="245">
        <v>202.40000000000001</v>
      </c>
      <c r="I155" s="246"/>
      <c r="J155" s="247">
        <f>ROUND(I155*H155,2)</f>
        <v>0</v>
      </c>
      <c r="K155" s="248"/>
      <c r="L155" s="41"/>
      <c r="M155" s="249" t="s">
        <v>1</v>
      </c>
      <c r="N155" s="250" t="s">
        <v>44</v>
      </c>
      <c r="O155" s="88"/>
      <c r="P155" s="237">
        <f>O155*H155</f>
        <v>0</v>
      </c>
      <c r="Q155" s="237">
        <v>0</v>
      </c>
      <c r="R155" s="237">
        <f>Q155*H155</f>
        <v>0</v>
      </c>
      <c r="S155" s="237">
        <v>0</v>
      </c>
      <c r="T155" s="238">
        <f>S155*H155</f>
        <v>0</v>
      </c>
      <c r="U155" s="35"/>
      <c r="V155" s="35"/>
      <c r="W155" s="35"/>
      <c r="X155" s="35"/>
      <c r="Y155" s="35"/>
      <c r="Z155" s="35"/>
      <c r="AA155" s="35"/>
      <c r="AB155" s="35"/>
      <c r="AC155" s="35"/>
      <c r="AD155" s="35"/>
      <c r="AE155" s="35"/>
      <c r="AR155" s="239" t="s">
        <v>101</v>
      </c>
      <c r="AT155" s="239" t="s">
        <v>256</v>
      </c>
      <c r="AU155" s="239" t="s">
        <v>88</v>
      </c>
      <c r="AY155" s="14" t="s">
        <v>215</v>
      </c>
      <c r="BE155" s="240">
        <f>IF(N155="základní",J155,0)</f>
        <v>0</v>
      </c>
      <c r="BF155" s="240">
        <f>IF(N155="snížená",J155,0)</f>
        <v>0</v>
      </c>
      <c r="BG155" s="240">
        <f>IF(N155="zákl. přenesená",J155,0)</f>
        <v>0</v>
      </c>
      <c r="BH155" s="240">
        <f>IF(N155="sníž. přenesená",J155,0)</f>
        <v>0</v>
      </c>
      <c r="BI155" s="240">
        <f>IF(N155="nulová",J155,0)</f>
        <v>0</v>
      </c>
      <c r="BJ155" s="14" t="s">
        <v>86</v>
      </c>
      <c r="BK155" s="240">
        <f>ROUND(I155*H155,2)</f>
        <v>0</v>
      </c>
      <c r="BL155" s="14" t="s">
        <v>101</v>
      </c>
      <c r="BM155" s="239" t="s">
        <v>1691</v>
      </c>
    </row>
    <row r="156" s="2" customFormat="1" ht="33" customHeight="1">
      <c r="A156" s="35"/>
      <c r="B156" s="36"/>
      <c r="C156" s="241" t="s">
        <v>276</v>
      </c>
      <c r="D156" s="241" t="s">
        <v>256</v>
      </c>
      <c r="E156" s="242" t="s">
        <v>1692</v>
      </c>
      <c r="F156" s="243" t="s">
        <v>1693</v>
      </c>
      <c r="G156" s="244" t="s">
        <v>259</v>
      </c>
      <c r="H156" s="245">
        <v>4250.3999999999996</v>
      </c>
      <c r="I156" s="246"/>
      <c r="J156" s="247">
        <f>ROUND(I156*H156,2)</f>
        <v>0</v>
      </c>
      <c r="K156" s="248"/>
      <c r="L156" s="41"/>
      <c r="M156" s="249" t="s">
        <v>1</v>
      </c>
      <c r="N156" s="250" t="s">
        <v>44</v>
      </c>
      <c r="O156" s="88"/>
      <c r="P156" s="237">
        <f>O156*H156</f>
        <v>0</v>
      </c>
      <c r="Q156" s="237">
        <v>0</v>
      </c>
      <c r="R156" s="237">
        <f>Q156*H156</f>
        <v>0</v>
      </c>
      <c r="S156" s="237">
        <v>0</v>
      </c>
      <c r="T156" s="238">
        <f>S156*H156</f>
        <v>0</v>
      </c>
      <c r="U156" s="35"/>
      <c r="V156" s="35"/>
      <c r="W156" s="35"/>
      <c r="X156" s="35"/>
      <c r="Y156" s="35"/>
      <c r="Z156" s="35"/>
      <c r="AA156" s="35"/>
      <c r="AB156" s="35"/>
      <c r="AC156" s="35"/>
      <c r="AD156" s="35"/>
      <c r="AE156" s="35"/>
      <c r="AR156" s="239" t="s">
        <v>101</v>
      </c>
      <c r="AT156" s="239" t="s">
        <v>256</v>
      </c>
      <c r="AU156" s="239" t="s">
        <v>88</v>
      </c>
      <c r="AY156" s="14" t="s">
        <v>215</v>
      </c>
      <c r="BE156" s="240">
        <f>IF(N156="základní",J156,0)</f>
        <v>0</v>
      </c>
      <c r="BF156" s="240">
        <f>IF(N156="snížená",J156,0)</f>
        <v>0</v>
      </c>
      <c r="BG156" s="240">
        <f>IF(N156="zákl. přenesená",J156,0)</f>
        <v>0</v>
      </c>
      <c r="BH156" s="240">
        <f>IF(N156="sníž. přenesená",J156,0)</f>
        <v>0</v>
      </c>
      <c r="BI156" s="240">
        <f>IF(N156="nulová",J156,0)</f>
        <v>0</v>
      </c>
      <c r="BJ156" s="14" t="s">
        <v>86</v>
      </c>
      <c r="BK156" s="240">
        <f>ROUND(I156*H156,2)</f>
        <v>0</v>
      </c>
      <c r="BL156" s="14" t="s">
        <v>101</v>
      </c>
      <c r="BM156" s="239" t="s">
        <v>1694</v>
      </c>
    </row>
    <row r="157" s="2" customFormat="1" ht="33" customHeight="1">
      <c r="A157" s="35"/>
      <c r="B157" s="36"/>
      <c r="C157" s="241" t="s">
        <v>280</v>
      </c>
      <c r="D157" s="241" t="s">
        <v>256</v>
      </c>
      <c r="E157" s="242" t="s">
        <v>1695</v>
      </c>
      <c r="F157" s="243" t="s">
        <v>1696</v>
      </c>
      <c r="G157" s="244" t="s">
        <v>259</v>
      </c>
      <c r="H157" s="245">
        <v>202.40000000000001</v>
      </c>
      <c r="I157" s="246"/>
      <c r="J157" s="247">
        <f>ROUND(I157*H157,2)</f>
        <v>0</v>
      </c>
      <c r="K157" s="248"/>
      <c r="L157" s="41"/>
      <c r="M157" s="249" t="s">
        <v>1</v>
      </c>
      <c r="N157" s="250" t="s">
        <v>44</v>
      </c>
      <c r="O157" s="88"/>
      <c r="P157" s="237">
        <f>O157*H157</f>
        <v>0</v>
      </c>
      <c r="Q157" s="237">
        <v>0</v>
      </c>
      <c r="R157" s="237">
        <f>Q157*H157</f>
        <v>0</v>
      </c>
      <c r="S157" s="237">
        <v>0</v>
      </c>
      <c r="T157" s="238">
        <f>S157*H157</f>
        <v>0</v>
      </c>
      <c r="U157" s="35"/>
      <c r="V157" s="35"/>
      <c r="W157" s="35"/>
      <c r="X157" s="35"/>
      <c r="Y157" s="35"/>
      <c r="Z157" s="35"/>
      <c r="AA157" s="35"/>
      <c r="AB157" s="35"/>
      <c r="AC157" s="35"/>
      <c r="AD157" s="35"/>
      <c r="AE157" s="35"/>
      <c r="AR157" s="239" t="s">
        <v>101</v>
      </c>
      <c r="AT157" s="239" t="s">
        <v>256</v>
      </c>
      <c r="AU157" s="239" t="s">
        <v>88</v>
      </c>
      <c r="AY157" s="14" t="s">
        <v>215</v>
      </c>
      <c r="BE157" s="240">
        <f>IF(N157="základní",J157,0)</f>
        <v>0</v>
      </c>
      <c r="BF157" s="240">
        <f>IF(N157="snížená",J157,0)</f>
        <v>0</v>
      </c>
      <c r="BG157" s="240">
        <f>IF(N157="zákl. přenesená",J157,0)</f>
        <v>0</v>
      </c>
      <c r="BH157" s="240">
        <f>IF(N157="sníž. přenesená",J157,0)</f>
        <v>0</v>
      </c>
      <c r="BI157" s="240">
        <f>IF(N157="nulová",J157,0)</f>
        <v>0</v>
      </c>
      <c r="BJ157" s="14" t="s">
        <v>86</v>
      </c>
      <c r="BK157" s="240">
        <f>ROUND(I157*H157,2)</f>
        <v>0</v>
      </c>
      <c r="BL157" s="14" t="s">
        <v>101</v>
      </c>
      <c r="BM157" s="239" t="s">
        <v>1697</v>
      </c>
    </row>
    <row r="158" s="2" customFormat="1" ht="24.15" customHeight="1">
      <c r="A158" s="35"/>
      <c r="B158" s="36"/>
      <c r="C158" s="241" t="s">
        <v>284</v>
      </c>
      <c r="D158" s="241" t="s">
        <v>256</v>
      </c>
      <c r="E158" s="242" t="s">
        <v>1698</v>
      </c>
      <c r="F158" s="243" t="s">
        <v>1699</v>
      </c>
      <c r="G158" s="244" t="s">
        <v>1050</v>
      </c>
      <c r="H158" s="245">
        <v>42</v>
      </c>
      <c r="I158" s="246"/>
      <c r="J158" s="247">
        <f>ROUND(I158*H158,2)</f>
        <v>0</v>
      </c>
      <c r="K158" s="248"/>
      <c r="L158" s="41"/>
      <c r="M158" s="249" t="s">
        <v>1</v>
      </c>
      <c r="N158" s="250" t="s">
        <v>44</v>
      </c>
      <c r="O158" s="88"/>
      <c r="P158" s="237">
        <f>O158*H158</f>
        <v>0</v>
      </c>
      <c r="Q158" s="237">
        <v>0</v>
      </c>
      <c r="R158" s="237">
        <f>Q158*H158</f>
        <v>0</v>
      </c>
      <c r="S158" s="237">
        <v>0</v>
      </c>
      <c r="T158" s="238">
        <f>S158*H158</f>
        <v>0</v>
      </c>
      <c r="U158" s="35"/>
      <c r="V158" s="35"/>
      <c r="W158" s="35"/>
      <c r="X158" s="35"/>
      <c r="Y158" s="35"/>
      <c r="Z158" s="35"/>
      <c r="AA158" s="35"/>
      <c r="AB158" s="35"/>
      <c r="AC158" s="35"/>
      <c r="AD158" s="35"/>
      <c r="AE158" s="35"/>
      <c r="AR158" s="239" t="s">
        <v>101</v>
      </c>
      <c r="AT158" s="239" t="s">
        <v>256</v>
      </c>
      <c r="AU158" s="239" t="s">
        <v>88</v>
      </c>
      <c r="AY158" s="14" t="s">
        <v>215</v>
      </c>
      <c r="BE158" s="240">
        <f>IF(N158="základní",J158,0)</f>
        <v>0</v>
      </c>
      <c r="BF158" s="240">
        <f>IF(N158="snížená",J158,0)</f>
        <v>0</v>
      </c>
      <c r="BG158" s="240">
        <f>IF(N158="zákl. přenesená",J158,0)</f>
        <v>0</v>
      </c>
      <c r="BH158" s="240">
        <f>IF(N158="sníž. přenesená",J158,0)</f>
        <v>0</v>
      </c>
      <c r="BI158" s="240">
        <f>IF(N158="nulová",J158,0)</f>
        <v>0</v>
      </c>
      <c r="BJ158" s="14" t="s">
        <v>86</v>
      </c>
      <c r="BK158" s="240">
        <f>ROUND(I158*H158,2)</f>
        <v>0</v>
      </c>
      <c r="BL158" s="14" t="s">
        <v>101</v>
      </c>
      <c r="BM158" s="239" t="s">
        <v>1700</v>
      </c>
    </row>
    <row r="159" s="2" customFormat="1" ht="24.15" customHeight="1">
      <c r="A159" s="35"/>
      <c r="B159" s="36"/>
      <c r="C159" s="241" t="s">
        <v>289</v>
      </c>
      <c r="D159" s="241" t="s">
        <v>256</v>
      </c>
      <c r="E159" s="242" t="s">
        <v>1599</v>
      </c>
      <c r="F159" s="243" t="s">
        <v>1600</v>
      </c>
      <c r="G159" s="244" t="s">
        <v>226</v>
      </c>
      <c r="H159" s="245">
        <v>84</v>
      </c>
      <c r="I159" s="246"/>
      <c r="J159" s="247">
        <f>ROUND(I159*H159,2)</f>
        <v>0</v>
      </c>
      <c r="K159" s="248"/>
      <c r="L159" s="41"/>
      <c r="M159" s="249" t="s">
        <v>1</v>
      </c>
      <c r="N159" s="250" t="s">
        <v>44</v>
      </c>
      <c r="O159" s="88"/>
      <c r="P159" s="237">
        <f>O159*H159</f>
        <v>0</v>
      </c>
      <c r="Q159" s="237">
        <v>0</v>
      </c>
      <c r="R159" s="237">
        <f>Q159*H159</f>
        <v>0</v>
      </c>
      <c r="S159" s="237">
        <v>0</v>
      </c>
      <c r="T159" s="238">
        <f>S159*H159</f>
        <v>0</v>
      </c>
      <c r="U159" s="35"/>
      <c r="V159" s="35"/>
      <c r="W159" s="35"/>
      <c r="X159" s="35"/>
      <c r="Y159" s="35"/>
      <c r="Z159" s="35"/>
      <c r="AA159" s="35"/>
      <c r="AB159" s="35"/>
      <c r="AC159" s="35"/>
      <c r="AD159" s="35"/>
      <c r="AE159" s="35"/>
      <c r="AR159" s="239" t="s">
        <v>101</v>
      </c>
      <c r="AT159" s="239" t="s">
        <v>256</v>
      </c>
      <c r="AU159" s="239" t="s">
        <v>88</v>
      </c>
      <c r="AY159" s="14" t="s">
        <v>215</v>
      </c>
      <c r="BE159" s="240">
        <f>IF(N159="základní",J159,0)</f>
        <v>0</v>
      </c>
      <c r="BF159" s="240">
        <f>IF(N159="snížená",J159,0)</f>
        <v>0</v>
      </c>
      <c r="BG159" s="240">
        <f>IF(N159="zákl. přenesená",J159,0)</f>
        <v>0</v>
      </c>
      <c r="BH159" s="240">
        <f>IF(N159="sníž. přenesená",J159,0)</f>
        <v>0</v>
      </c>
      <c r="BI159" s="240">
        <f>IF(N159="nulová",J159,0)</f>
        <v>0</v>
      </c>
      <c r="BJ159" s="14" t="s">
        <v>86</v>
      </c>
      <c r="BK159" s="240">
        <f>ROUND(I159*H159,2)</f>
        <v>0</v>
      </c>
      <c r="BL159" s="14" t="s">
        <v>101</v>
      </c>
      <c r="BM159" s="239" t="s">
        <v>1701</v>
      </c>
    </row>
    <row r="160" s="2" customFormat="1" ht="21.75" customHeight="1">
      <c r="A160" s="35"/>
      <c r="B160" s="36"/>
      <c r="C160" s="241" t="s">
        <v>293</v>
      </c>
      <c r="D160" s="241" t="s">
        <v>256</v>
      </c>
      <c r="E160" s="242" t="s">
        <v>1702</v>
      </c>
      <c r="F160" s="243" t="s">
        <v>1703</v>
      </c>
      <c r="G160" s="244" t="s">
        <v>259</v>
      </c>
      <c r="H160" s="245">
        <v>416.75999999999999</v>
      </c>
      <c r="I160" s="246"/>
      <c r="J160" s="247">
        <f>ROUND(I160*H160,2)</f>
        <v>0</v>
      </c>
      <c r="K160" s="248"/>
      <c r="L160" s="41"/>
      <c r="M160" s="249" t="s">
        <v>1</v>
      </c>
      <c r="N160" s="250" t="s">
        <v>44</v>
      </c>
      <c r="O160" s="88"/>
      <c r="P160" s="237">
        <f>O160*H160</f>
        <v>0</v>
      </c>
      <c r="Q160" s="237">
        <v>0</v>
      </c>
      <c r="R160" s="237">
        <f>Q160*H160</f>
        <v>0</v>
      </c>
      <c r="S160" s="237">
        <v>0.066000000000000003</v>
      </c>
      <c r="T160" s="238">
        <f>S160*H160</f>
        <v>27.506160000000001</v>
      </c>
      <c r="U160" s="35"/>
      <c r="V160" s="35"/>
      <c r="W160" s="35"/>
      <c r="X160" s="35"/>
      <c r="Y160" s="35"/>
      <c r="Z160" s="35"/>
      <c r="AA160" s="35"/>
      <c r="AB160" s="35"/>
      <c r="AC160" s="35"/>
      <c r="AD160" s="35"/>
      <c r="AE160" s="35"/>
      <c r="AR160" s="239" t="s">
        <v>101</v>
      </c>
      <c r="AT160" s="239" t="s">
        <v>256</v>
      </c>
      <c r="AU160" s="239" t="s">
        <v>88</v>
      </c>
      <c r="AY160" s="14" t="s">
        <v>215</v>
      </c>
      <c r="BE160" s="240">
        <f>IF(N160="základní",J160,0)</f>
        <v>0</v>
      </c>
      <c r="BF160" s="240">
        <f>IF(N160="snížená",J160,0)</f>
        <v>0</v>
      </c>
      <c r="BG160" s="240">
        <f>IF(N160="zákl. přenesená",J160,0)</f>
        <v>0</v>
      </c>
      <c r="BH160" s="240">
        <f>IF(N160="sníž. přenesená",J160,0)</f>
        <v>0</v>
      </c>
      <c r="BI160" s="240">
        <f>IF(N160="nulová",J160,0)</f>
        <v>0</v>
      </c>
      <c r="BJ160" s="14" t="s">
        <v>86</v>
      </c>
      <c r="BK160" s="240">
        <f>ROUND(I160*H160,2)</f>
        <v>0</v>
      </c>
      <c r="BL160" s="14" t="s">
        <v>101</v>
      </c>
      <c r="BM160" s="239" t="s">
        <v>1704</v>
      </c>
    </row>
    <row r="161" s="2" customFormat="1" ht="24.15" customHeight="1">
      <c r="A161" s="35"/>
      <c r="B161" s="36"/>
      <c r="C161" s="241" t="s">
        <v>7</v>
      </c>
      <c r="D161" s="241" t="s">
        <v>256</v>
      </c>
      <c r="E161" s="242" t="s">
        <v>1705</v>
      </c>
      <c r="F161" s="243" t="s">
        <v>1706</v>
      </c>
      <c r="G161" s="244" t="s">
        <v>259</v>
      </c>
      <c r="H161" s="245">
        <v>1825.742</v>
      </c>
      <c r="I161" s="246"/>
      <c r="J161" s="247">
        <f>ROUND(I161*H161,2)</f>
        <v>0</v>
      </c>
      <c r="K161" s="248"/>
      <c r="L161" s="41"/>
      <c r="M161" s="249" t="s">
        <v>1</v>
      </c>
      <c r="N161" s="250" t="s">
        <v>44</v>
      </c>
      <c r="O161" s="88"/>
      <c r="P161" s="237">
        <f>O161*H161</f>
        <v>0</v>
      </c>
      <c r="Q161" s="237">
        <v>0.048000000000000001</v>
      </c>
      <c r="R161" s="237">
        <f>Q161*H161</f>
        <v>87.635615999999999</v>
      </c>
      <c r="S161" s="237">
        <v>0.048000000000000001</v>
      </c>
      <c r="T161" s="238">
        <f>S161*H161</f>
        <v>87.635615999999999</v>
      </c>
      <c r="U161" s="35"/>
      <c r="V161" s="35"/>
      <c r="W161" s="35"/>
      <c r="X161" s="35"/>
      <c r="Y161" s="35"/>
      <c r="Z161" s="35"/>
      <c r="AA161" s="35"/>
      <c r="AB161" s="35"/>
      <c r="AC161" s="35"/>
      <c r="AD161" s="35"/>
      <c r="AE161" s="35"/>
      <c r="AR161" s="239" t="s">
        <v>101</v>
      </c>
      <c r="AT161" s="239" t="s">
        <v>256</v>
      </c>
      <c r="AU161" s="239" t="s">
        <v>88</v>
      </c>
      <c r="AY161" s="14" t="s">
        <v>215</v>
      </c>
      <c r="BE161" s="240">
        <f>IF(N161="základní",J161,0)</f>
        <v>0</v>
      </c>
      <c r="BF161" s="240">
        <f>IF(N161="snížená",J161,0)</f>
        <v>0</v>
      </c>
      <c r="BG161" s="240">
        <f>IF(N161="zákl. přenesená",J161,0)</f>
        <v>0</v>
      </c>
      <c r="BH161" s="240">
        <f>IF(N161="sníž. přenesená",J161,0)</f>
        <v>0</v>
      </c>
      <c r="BI161" s="240">
        <f>IF(N161="nulová",J161,0)</f>
        <v>0</v>
      </c>
      <c r="BJ161" s="14" t="s">
        <v>86</v>
      </c>
      <c r="BK161" s="240">
        <f>ROUND(I161*H161,2)</f>
        <v>0</v>
      </c>
      <c r="BL161" s="14" t="s">
        <v>101</v>
      </c>
      <c r="BM161" s="239" t="s">
        <v>1707</v>
      </c>
    </row>
    <row r="162" s="2" customFormat="1" ht="24.15" customHeight="1">
      <c r="A162" s="35"/>
      <c r="B162" s="36"/>
      <c r="C162" s="241" t="s">
        <v>300</v>
      </c>
      <c r="D162" s="241" t="s">
        <v>256</v>
      </c>
      <c r="E162" s="242" t="s">
        <v>1708</v>
      </c>
      <c r="F162" s="243" t="s">
        <v>1709</v>
      </c>
      <c r="G162" s="244" t="s">
        <v>259</v>
      </c>
      <c r="H162" s="245">
        <v>2249.0540000000001</v>
      </c>
      <c r="I162" s="246"/>
      <c r="J162" s="247">
        <f>ROUND(I162*H162,2)</f>
        <v>0</v>
      </c>
      <c r="K162" s="248"/>
      <c r="L162" s="41"/>
      <c r="M162" s="249" t="s">
        <v>1</v>
      </c>
      <c r="N162" s="250" t="s">
        <v>44</v>
      </c>
      <c r="O162" s="88"/>
      <c r="P162" s="237">
        <f>O162*H162</f>
        <v>0</v>
      </c>
      <c r="Q162" s="237">
        <v>0.048000000000000001</v>
      </c>
      <c r="R162" s="237">
        <f>Q162*H162</f>
        <v>107.95459200000001</v>
      </c>
      <c r="S162" s="237">
        <v>0.048000000000000001</v>
      </c>
      <c r="T162" s="238">
        <f>S162*H162</f>
        <v>107.95459200000001</v>
      </c>
      <c r="U162" s="35"/>
      <c r="V162" s="35"/>
      <c r="W162" s="35"/>
      <c r="X162" s="35"/>
      <c r="Y162" s="35"/>
      <c r="Z162" s="35"/>
      <c r="AA162" s="35"/>
      <c r="AB162" s="35"/>
      <c r="AC162" s="35"/>
      <c r="AD162" s="35"/>
      <c r="AE162" s="35"/>
      <c r="AR162" s="239" t="s">
        <v>101</v>
      </c>
      <c r="AT162" s="239" t="s">
        <v>256</v>
      </c>
      <c r="AU162" s="239" t="s">
        <v>88</v>
      </c>
      <c r="AY162" s="14" t="s">
        <v>215</v>
      </c>
      <c r="BE162" s="240">
        <f>IF(N162="základní",J162,0)</f>
        <v>0</v>
      </c>
      <c r="BF162" s="240">
        <f>IF(N162="snížená",J162,0)</f>
        <v>0</v>
      </c>
      <c r="BG162" s="240">
        <f>IF(N162="zákl. přenesená",J162,0)</f>
        <v>0</v>
      </c>
      <c r="BH162" s="240">
        <f>IF(N162="sníž. přenesená",J162,0)</f>
        <v>0</v>
      </c>
      <c r="BI162" s="240">
        <f>IF(N162="nulová",J162,0)</f>
        <v>0</v>
      </c>
      <c r="BJ162" s="14" t="s">
        <v>86</v>
      </c>
      <c r="BK162" s="240">
        <f>ROUND(I162*H162,2)</f>
        <v>0</v>
      </c>
      <c r="BL162" s="14" t="s">
        <v>101</v>
      </c>
      <c r="BM162" s="239" t="s">
        <v>1710</v>
      </c>
    </row>
    <row r="163" s="2" customFormat="1" ht="24.15" customHeight="1">
      <c r="A163" s="35"/>
      <c r="B163" s="36"/>
      <c r="C163" s="241" t="s">
        <v>304</v>
      </c>
      <c r="D163" s="241" t="s">
        <v>256</v>
      </c>
      <c r="E163" s="242" t="s">
        <v>1711</v>
      </c>
      <c r="F163" s="243" t="s">
        <v>1712</v>
      </c>
      <c r="G163" s="244" t="s">
        <v>259</v>
      </c>
      <c r="H163" s="245">
        <v>2830.5659999999998</v>
      </c>
      <c r="I163" s="246"/>
      <c r="J163" s="247">
        <f>ROUND(I163*H163,2)</f>
        <v>0</v>
      </c>
      <c r="K163" s="248"/>
      <c r="L163" s="41"/>
      <c r="M163" s="249" t="s">
        <v>1</v>
      </c>
      <c r="N163" s="250" t="s">
        <v>44</v>
      </c>
      <c r="O163" s="88"/>
      <c r="P163" s="237">
        <f>O163*H163</f>
        <v>0</v>
      </c>
      <c r="Q163" s="237">
        <v>0</v>
      </c>
      <c r="R163" s="237">
        <f>Q163*H163</f>
        <v>0</v>
      </c>
      <c r="S163" s="237">
        <v>0.0106</v>
      </c>
      <c r="T163" s="238">
        <f>S163*H163</f>
        <v>30.003999599999997</v>
      </c>
      <c r="U163" s="35"/>
      <c r="V163" s="35"/>
      <c r="W163" s="35"/>
      <c r="X163" s="35"/>
      <c r="Y163" s="35"/>
      <c r="Z163" s="35"/>
      <c r="AA163" s="35"/>
      <c r="AB163" s="35"/>
      <c r="AC163" s="35"/>
      <c r="AD163" s="35"/>
      <c r="AE163" s="35"/>
      <c r="AR163" s="239" t="s">
        <v>101</v>
      </c>
      <c r="AT163" s="239" t="s">
        <v>256</v>
      </c>
      <c r="AU163" s="239" t="s">
        <v>88</v>
      </c>
      <c r="AY163" s="14" t="s">
        <v>215</v>
      </c>
      <c r="BE163" s="240">
        <f>IF(N163="základní",J163,0)</f>
        <v>0</v>
      </c>
      <c r="BF163" s="240">
        <f>IF(N163="snížená",J163,0)</f>
        <v>0</v>
      </c>
      <c r="BG163" s="240">
        <f>IF(N163="zákl. přenesená",J163,0)</f>
        <v>0</v>
      </c>
      <c r="BH163" s="240">
        <f>IF(N163="sníž. přenesená",J163,0)</f>
        <v>0</v>
      </c>
      <c r="BI163" s="240">
        <f>IF(N163="nulová",J163,0)</f>
        <v>0</v>
      </c>
      <c r="BJ163" s="14" t="s">
        <v>86</v>
      </c>
      <c r="BK163" s="240">
        <f>ROUND(I163*H163,2)</f>
        <v>0</v>
      </c>
      <c r="BL163" s="14" t="s">
        <v>101</v>
      </c>
      <c r="BM163" s="239" t="s">
        <v>1713</v>
      </c>
    </row>
    <row r="164" s="2" customFormat="1" ht="24.15" customHeight="1">
      <c r="A164" s="35"/>
      <c r="B164" s="36"/>
      <c r="C164" s="241" t="s">
        <v>309</v>
      </c>
      <c r="D164" s="241" t="s">
        <v>256</v>
      </c>
      <c r="E164" s="242" t="s">
        <v>1714</v>
      </c>
      <c r="F164" s="243" t="s">
        <v>1715</v>
      </c>
      <c r="G164" s="244" t="s">
        <v>287</v>
      </c>
      <c r="H164" s="245">
        <v>2</v>
      </c>
      <c r="I164" s="246"/>
      <c r="J164" s="247">
        <f>ROUND(I164*H164,2)</f>
        <v>0</v>
      </c>
      <c r="K164" s="248"/>
      <c r="L164" s="41"/>
      <c r="M164" s="249" t="s">
        <v>1</v>
      </c>
      <c r="N164" s="250" t="s">
        <v>44</v>
      </c>
      <c r="O164" s="88"/>
      <c r="P164" s="237">
        <f>O164*H164</f>
        <v>0</v>
      </c>
      <c r="Q164" s="237">
        <v>0.50375000000000003</v>
      </c>
      <c r="R164" s="237">
        <f>Q164*H164</f>
        <v>1.0075000000000001</v>
      </c>
      <c r="S164" s="237">
        <v>2.5</v>
      </c>
      <c r="T164" s="238">
        <f>S164*H164</f>
        <v>5</v>
      </c>
      <c r="U164" s="35"/>
      <c r="V164" s="35"/>
      <c r="W164" s="35"/>
      <c r="X164" s="35"/>
      <c r="Y164" s="35"/>
      <c r="Z164" s="35"/>
      <c r="AA164" s="35"/>
      <c r="AB164" s="35"/>
      <c r="AC164" s="35"/>
      <c r="AD164" s="35"/>
      <c r="AE164" s="35"/>
      <c r="AR164" s="239" t="s">
        <v>101</v>
      </c>
      <c r="AT164" s="239" t="s">
        <v>256</v>
      </c>
      <c r="AU164" s="239" t="s">
        <v>88</v>
      </c>
      <c r="AY164" s="14" t="s">
        <v>215</v>
      </c>
      <c r="BE164" s="240">
        <f>IF(N164="základní",J164,0)</f>
        <v>0</v>
      </c>
      <c r="BF164" s="240">
        <f>IF(N164="snížená",J164,0)</f>
        <v>0</v>
      </c>
      <c r="BG164" s="240">
        <f>IF(N164="zákl. přenesená",J164,0)</f>
        <v>0</v>
      </c>
      <c r="BH164" s="240">
        <f>IF(N164="sníž. přenesená",J164,0)</f>
        <v>0</v>
      </c>
      <c r="BI164" s="240">
        <f>IF(N164="nulová",J164,0)</f>
        <v>0</v>
      </c>
      <c r="BJ164" s="14" t="s">
        <v>86</v>
      </c>
      <c r="BK164" s="240">
        <f>ROUND(I164*H164,2)</f>
        <v>0</v>
      </c>
      <c r="BL164" s="14" t="s">
        <v>101</v>
      </c>
      <c r="BM164" s="239" t="s">
        <v>1716</v>
      </c>
    </row>
    <row r="165" s="2" customFormat="1" ht="16.5" customHeight="1">
      <c r="A165" s="35"/>
      <c r="B165" s="36"/>
      <c r="C165" s="226" t="s">
        <v>313</v>
      </c>
      <c r="D165" s="226" t="s">
        <v>218</v>
      </c>
      <c r="E165" s="227" t="s">
        <v>1717</v>
      </c>
      <c r="F165" s="228" t="s">
        <v>1718</v>
      </c>
      <c r="G165" s="229" t="s">
        <v>249</v>
      </c>
      <c r="H165" s="230">
        <v>6</v>
      </c>
      <c r="I165" s="231"/>
      <c r="J165" s="232">
        <f>ROUND(I165*H165,2)</f>
        <v>0</v>
      </c>
      <c r="K165" s="233"/>
      <c r="L165" s="234"/>
      <c r="M165" s="235" t="s">
        <v>1</v>
      </c>
      <c r="N165" s="236" t="s">
        <v>44</v>
      </c>
      <c r="O165" s="88"/>
      <c r="P165" s="237">
        <f>O165*H165</f>
        <v>0</v>
      </c>
      <c r="Q165" s="237">
        <v>1</v>
      </c>
      <c r="R165" s="237">
        <f>Q165*H165</f>
        <v>6</v>
      </c>
      <c r="S165" s="237">
        <v>0</v>
      </c>
      <c r="T165" s="238">
        <f>S165*H165</f>
        <v>0</v>
      </c>
      <c r="U165" s="35"/>
      <c r="V165" s="35"/>
      <c r="W165" s="35"/>
      <c r="X165" s="35"/>
      <c r="Y165" s="35"/>
      <c r="Z165" s="35"/>
      <c r="AA165" s="35"/>
      <c r="AB165" s="35"/>
      <c r="AC165" s="35"/>
      <c r="AD165" s="35"/>
      <c r="AE165" s="35"/>
      <c r="AR165" s="239" t="s">
        <v>222</v>
      </c>
      <c r="AT165" s="239" t="s">
        <v>218</v>
      </c>
      <c r="AU165" s="239" t="s">
        <v>88</v>
      </c>
      <c r="AY165" s="14" t="s">
        <v>215</v>
      </c>
      <c r="BE165" s="240">
        <f>IF(N165="základní",J165,0)</f>
        <v>0</v>
      </c>
      <c r="BF165" s="240">
        <f>IF(N165="snížená",J165,0)</f>
        <v>0</v>
      </c>
      <c r="BG165" s="240">
        <f>IF(N165="zákl. přenesená",J165,0)</f>
        <v>0</v>
      </c>
      <c r="BH165" s="240">
        <f>IF(N165="sníž. přenesená",J165,0)</f>
        <v>0</v>
      </c>
      <c r="BI165" s="240">
        <f>IF(N165="nulová",J165,0)</f>
        <v>0</v>
      </c>
      <c r="BJ165" s="14" t="s">
        <v>86</v>
      </c>
      <c r="BK165" s="240">
        <f>ROUND(I165*H165,2)</f>
        <v>0</v>
      </c>
      <c r="BL165" s="14" t="s">
        <v>101</v>
      </c>
      <c r="BM165" s="239" t="s">
        <v>1719</v>
      </c>
    </row>
    <row r="166" s="2" customFormat="1" ht="24.15" customHeight="1">
      <c r="A166" s="35"/>
      <c r="B166" s="36"/>
      <c r="C166" s="241" t="s">
        <v>317</v>
      </c>
      <c r="D166" s="241" t="s">
        <v>256</v>
      </c>
      <c r="E166" s="242" t="s">
        <v>1720</v>
      </c>
      <c r="F166" s="243" t="s">
        <v>1721</v>
      </c>
      <c r="G166" s="244" t="s">
        <v>259</v>
      </c>
      <c r="H166" s="245">
        <v>2830.5659999999998</v>
      </c>
      <c r="I166" s="246"/>
      <c r="J166" s="247">
        <f>ROUND(I166*H166,2)</f>
        <v>0</v>
      </c>
      <c r="K166" s="248"/>
      <c r="L166" s="41"/>
      <c r="M166" s="249" t="s">
        <v>1</v>
      </c>
      <c r="N166" s="250" t="s">
        <v>44</v>
      </c>
      <c r="O166" s="88"/>
      <c r="P166" s="237">
        <f>O166*H166</f>
        <v>0</v>
      </c>
      <c r="Q166" s="237">
        <v>0.01162</v>
      </c>
      <c r="R166" s="237">
        <f>Q166*H166</f>
        <v>32.891176919999999</v>
      </c>
      <c r="S166" s="237">
        <v>0</v>
      </c>
      <c r="T166" s="238">
        <f>S166*H166</f>
        <v>0</v>
      </c>
      <c r="U166" s="35"/>
      <c r="V166" s="35"/>
      <c r="W166" s="35"/>
      <c r="X166" s="35"/>
      <c r="Y166" s="35"/>
      <c r="Z166" s="35"/>
      <c r="AA166" s="35"/>
      <c r="AB166" s="35"/>
      <c r="AC166" s="35"/>
      <c r="AD166" s="35"/>
      <c r="AE166" s="35"/>
      <c r="AR166" s="239" t="s">
        <v>101</v>
      </c>
      <c r="AT166" s="239" t="s">
        <v>256</v>
      </c>
      <c r="AU166" s="239" t="s">
        <v>88</v>
      </c>
      <c r="AY166" s="14" t="s">
        <v>215</v>
      </c>
      <c r="BE166" s="240">
        <f>IF(N166="základní",J166,0)</f>
        <v>0</v>
      </c>
      <c r="BF166" s="240">
        <f>IF(N166="snížená",J166,0)</f>
        <v>0</v>
      </c>
      <c r="BG166" s="240">
        <f>IF(N166="zákl. přenesená",J166,0)</f>
        <v>0</v>
      </c>
      <c r="BH166" s="240">
        <f>IF(N166="sníž. přenesená",J166,0)</f>
        <v>0</v>
      </c>
      <c r="BI166" s="240">
        <f>IF(N166="nulová",J166,0)</f>
        <v>0</v>
      </c>
      <c r="BJ166" s="14" t="s">
        <v>86</v>
      </c>
      <c r="BK166" s="240">
        <f>ROUND(I166*H166,2)</f>
        <v>0</v>
      </c>
      <c r="BL166" s="14" t="s">
        <v>101</v>
      </c>
      <c r="BM166" s="239" t="s">
        <v>1722</v>
      </c>
    </row>
    <row r="167" s="2" customFormat="1" ht="24.15" customHeight="1">
      <c r="A167" s="35"/>
      <c r="B167" s="36"/>
      <c r="C167" s="241" t="s">
        <v>321</v>
      </c>
      <c r="D167" s="241" t="s">
        <v>256</v>
      </c>
      <c r="E167" s="242" t="s">
        <v>1723</v>
      </c>
      <c r="F167" s="243" t="s">
        <v>1724</v>
      </c>
      <c r="G167" s="244" t="s">
        <v>259</v>
      </c>
      <c r="H167" s="245">
        <v>2830.5659999999998</v>
      </c>
      <c r="I167" s="246"/>
      <c r="J167" s="247">
        <f>ROUND(I167*H167,2)</f>
        <v>0</v>
      </c>
      <c r="K167" s="248"/>
      <c r="L167" s="41"/>
      <c r="M167" s="249" t="s">
        <v>1</v>
      </c>
      <c r="N167" s="250" t="s">
        <v>44</v>
      </c>
      <c r="O167" s="88"/>
      <c r="P167" s="237">
        <f>O167*H167</f>
        <v>0</v>
      </c>
      <c r="Q167" s="237">
        <v>0</v>
      </c>
      <c r="R167" s="237">
        <f>Q167*H167</f>
        <v>0</v>
      </c>
      <c r="S167" s="237">
        <v>0</v>
      </c>
      <c r="T167" s="238">
        <f>S167*H167</f>
        <v>0</v>
      </c>
      <c r="U167" s="35"/>
      <c r="V167" s="35"/>
      <c r="W167" s="35"/>
      <c r="X167" s="35"/>
      <c r="Y167" s="35"/>
      <c r="Z167" s="35"/>
      <c r="AA167" s="35"/>
      <c r="AB167" s="35"/>
      <c r="AC167" s="35"/>
      <c r="AD167" s="35"/>
      <c r="AE167" s="35"/>
      <c r="AR167" s="239" t="s">
        <v>101</v>
      </c>
      <c r="AT167" s="239" t="s">
        <v>256</v>
      </c>
      <c r="AU167" s="239" t="s">
        <v>88</v>
      </c>
      <c r="AY167" s="14" t="s">
        <v>215</v>
      </c>
      <c r="BE167" s="240">
        <f>IF(N167="základní",J167,0)</f>
        <v>0</v>
      </c>
      <c r="BF167" s="240">
        <f>IF(N167="snížená",J167,0)</f>
        <v>0</v>
      </c>
      <c r="BG167" s="240">
        <f>IF(N167="zákl. přenesená",J167,0)</f>
        <v>0</v>
      </c>
      <c r="BH167" s="240">
        <f>IF(N167="sníž. přenesená",J167,0)</f>
        <v>0</v>
      </c>
      <c r="BI167" s="240">
        <f>IF(N167="nulová",J167,0)</f>
        <v>0</v>
      </c>
      <c r="BJ167" s="14" t="s">
        <v>86</v>
      </c>
      <c r="BK167" s="240">
        <f>ROUND(I167*H167,2)</f>
        <v>0</v>
      </c>
      <c r="BL167" s="14" t="s">
        <v>101</v>
      </c>
      <c r="BM167" s="239" t="s">
        <v>1725</v>
      </c>
    </row>
    <row r="168" s="2" customFormat="1" ht="24.15" customHeight="1">
      <c r="A168" s="35"/>
      <c r="B168" s="36"/>
      <c r="C168" s="241" t="s">
        <v>325</v>
      </c>
      <c r="D168" s="241" t="s">
        <v>256</v>
      </c>
      <c r="E168" s="242" t="s">
        <v>1726</v>
      </c>
      <c r="F168" s="243" t="s">
        <v>1727</v>
      </c>
      <c r="G168" s="244" t="s">
        <v>259</v>
      </c>
      <c r="H168" s="245">
        <v>237.362</v>
      </c>
      <c r="I168" s="246"/>
      <c r="J168" s="247">
        <f>ROUND(I168*H168,2)</f>
        <v>0</v>
      </c>
      <c r="K168" s="248"/>
      <c r="L168" s="41"/>
      <c r="M168" s="249" t="s">
        <v>1</v>
      </c>
      <c r="N168" s="250" t="s">
        <v>44</v>
      </c>
      <c r="O168" s="88"/>
      <c r="P168" s="237">
        <f>O168*H168</f>
        <v>0</v>
      </c>
      <c r="Q168" s="237">
        <v>0.038850000000000003</v>
      </c>
      <c r="R168" s="237">
        <f>Q168*H168</f>
        <v>9.2215137000000009</v>
      </c>
      <c r="S168" s="237">
        <v>0</v>
      </c>
      <c r="T168" s="238">
        <f>S168*H168</f>
        <v>0</v>
      </c>
      <c r="U168" s="35"/>
      <c r="V168" s="35"/>
      <c r="W168" s="35"/>
      <c r="X168" s="35"/>
      <c r="Y168" s="35"/>
      <c r="Z168" s="35"/>
      <c r="AA168" s="35"/>
      <c r="AB168" s="35"/>
      <c r="AC168" s="35"/>
      <c r="AD168" s="35"/>
      <c r="AE168" s="35"/>
      <c r="AR168" s="239" t="s">
        <v>101</v>
      </c>
      <c r="AT168" s="239" t="s">
        <v>256</v>
      </c>
      <c r="AU168" s="239" t="s">
        <v>88</v>
      </c>
      <c r="AY168" s="14" t="s">
        <v>215</v>
      </c>
      <c r="BE168" s="240">
        <f>IF(N168="základní",J168,0)</f>
        <v>0</v>
      </c>
      <c r="BF168" s="240">
        <f>IF(N168="snížená",J168,0)</f>
        <v>0</v>
      </c>
      <c r="BG168" s="240">
        <f>IF(N168="zákl. přenesená",J168,0)</f>
        <v>0</v>
      </c>
      <c r="BH168" s="240">
        <f>IF(N168="sníž. přenesená",J168,0)</f>
        <v>0</v>
      </c>
      <c r="BI168" s="240">
        <f>IF(N168="nulová",J168,0)</f>
        <v>0</v>
      </c>
      <c r="BJ168" s="14" t="s">
        <v>86</v>
      </c>
      <c r="BK168" s="240">
        <f>ROUND(I168*H168,2)</f>
        <v>0</v>
      </c>
      <c r="BL168" s="14" t="s">
        <v>101</v>
      </c>
      <c r="BM168" s="239" t="s">
        <v>1728</v>
      </c>
    </row>
    <row r="169" s="2" customFormat="1" ht="24.15" customHeight="1">
      <c r="A169" s="35"/>
      <c r="B169" s="36"/>
      <c r="C169" s="241" t="s">
        <v>329</v>
      </c>
      <c r="D169" s="241" t="s">
        <v>256</v>
      </c>
      <c r="E169" s="242" t="s">
        <v>1729</v>
      </c>
      <c r="F169" s="243" t="s">
        <v>1730</v>
      </c>
      <c r="G169" s="244" t="s">
        <v>259</v>
      </c>
      <c r="H169" s="245">
        <v>590.10799999999995</v>
      </c>
      <c r="I169" s="246"/>
      <c r="J169" s="247">
        <f>ROUND(I169*H169,2)</f>
        <v>0</v>
      </c>
      <c r="K169" s="248"/>
      <c r="L169" s="41"/>
      <c r="M169" s="249" t="s">
        <v>1</v>
      </c>
      <c r="N169" s="250" t="s">
        <v>44</v>
      </c>
      <c r="O169" s="88"/>
      <c r="P169" s="237">
        <f>O169*H169</f>
        <v>0</v>
      </c>
      <c r="Q169" s="237">
        <v>0.021100000000000001</v>
      </c>
      <c r="R169" s="237">
        <f>Q169*H169</f>
        <v>12.451278799999999</v>
      </c>
      <c r="S169" s="237">
        <v>0</v>
      </c>
      <c r="T169" s="238">
        <f>S169*H169</f>
        <v>0</v>
      </c>
      <c r="U169" s="35"/>
      <c r="V169" s="35"/>
      <c r="W169" s="35"/>
      <c r="X169" s="35"/>
      <c r="Y169" s="35"/>
      <c r="Z169" s="35"/>
      <c r="AA169" s="35"/>
      <c r="AB169" s="35"/>
      <c r="AC169" s="35"/>
      <c r="AD169" s="35"/>
      <c r="AE169" s="35"/>
      <c r="AR169" s="239" t="s">
        <v>101</v>
      </c>
      <c r="AT169" s="239" t="s">
        <v>256</v>
      </c>
      <c r="AU169" s="239" t="s">
        <v>88</v>
      </c>
      <c r="AY169" s="14" t="s">
        <v>215</v>
      </c>
      <c r="BE169" s="240">
        <f>IF(N169="základní",J169,0)</f>
        <v>0</v>
      </c>
      <c r="BF169" s="240">
        <f>IF(N169="snížená",J169,0)</f>
        <v>0</v>
      </c>
      <c r="BG169" s="240">
        <f>IF(N169="zákl. přenesená",J169,0)</f>
        <v>0</v>
      </c>
      <c r="BH169" s="240">
        <f>IF(N169="sníž. přenesená",J169,0)</f>
        <v>0</v>
      </c>
      <c r="BI169" s="240">
        <f>IF(N169="nulová",J169,0)</f>
        <v>0</v>
      </c>
      <c r="BJ169" s="14" t="s">
        <v>86</v>
      </c>
      <c r="BK169" s="240">
        <f>ROUND(I169*H169,2)</f>
        <v>0</v>
      </c>
      <c r="BL169" s="14" t="s">
        <v>101</v>
      </c>
      <c r="BM169" s="239" t="s">
        <v>1731</v>
      </c>
    </row>
    <row r="170" s="2" customFormat="1" ht="24.15" customHeight="1">
      <c r="A170" s="35"/>
      <c r="B170" s="36"/>
      <c r="C170" s="241" t="s">
        <v>333</v>
      </c>
      <c r="D170" s="241" t="s">
        <v>256</v>
      </c>
      <c r="E170" s="242" t="s">
        <v>1732</v>
      </c>
      <c r="F170" s="243" t="s">
        <v>1733</v>
      </c>
      <c r="G170" s="244" t="s">
        <v>259</v>
      </c>
      <c r="H170" s="245">
        <v>59.011000000000003</v>
      </c>
      <c r="I170" s="246"/>
      <c r="J170" s="247">
        <f>ROUND(I170*H170,2)</f>
        <v>0</v>
      </c>
      <c r="K170" s="248"/>
      <c r="L170" s="41"/>
      <c r="M170" s="249" t="s">
        <v>1</v>
      </c>
      <c r="N170" s="250" t="s">
        <v>44</v>
      </c>
      <c r="O170" s="88"/>
      <c r="P170" s="237">
        <f>O170*H170</f>
        <v>0</v>
      </c>
      <c r="Q170" s="237">
        <v>0.0015299999999999999</v>
      </c>
      <c r="R170" s="237">
        <f>Q170*H170</f>
        <v>0.090286829999999998</v>
      </c>
      <c r="S170" s="237">
        <v>0</v>
      </c>
      <c r="T170" s="238">
        <f>S170*H170</f>
        <v>0</v>
      </c>
      <c r="U170" s="35"/>
      <c r="V170" s="35"/>
      <c r="W170" s="35"/>
      <c r="X170" s="35"/>
      <c r="Y170" s="35"/>
      <c r="Z170" s="35"/>
      <c r="AA170" s="35"/>
      <c r="AB170" s="35"/>
      <c r="AC170" s="35"/>
      <c r="AD170" s="35"/>
      <c r="AE170" s="35"/>
      <c r="AR170" s="239" t="s">
        <v>101</v>
      </c>
      <c r="AT170" s="239" t="s">
        <v>256</v>
      </c>
      <c r="AU170" s="239" t="s">
        <v>88</v>
      </c>
      <c r="AY170" s="14" t="s">
        <v>215</v>
      </c>
      <c r="BE170" s="240">
        <f>IF(N170="základní",J170,0)</f>
        <v>0</v>
      </c>
      <c r="BF170" s="240">
        <f>IF(N170="snížená",J170,0)</f>
        <v>0</v>
      </c>
      <c r="BG170" s="240">
        <f>IF(N170="zákl. přenesená",J170,0)</f>
        <v>0</v>
      </c>
      <c r="BH170" s="240">
        <f>IF(N170="sníž. přenesená",J170,0)</f>
        <v>0</v>
      </c>
      <c r="BI170" s="240">
        <f>IF(N170="nulová",J170,0)</f>
        <v>0</v>
      </c>
      <c r="BJ170" s="14" t="s">
        <v>86</v>
      </c>
      <c r="BK170" s="240">
        <f>ROUND(I170*H170,2)</f>
        <v>0</v>
      </c>
      <c r="BL170" s="14" t="s">
        <v>101</v>
      </c>
      <c r="BM170" s="239" t="s">
        <v>1734</v>
      </c>
    </row>
    <row r="171" s="2" customFormat="1" ht="24.15" customHeight="1">
      <c r="A171" s="35"/>
      <c r="B171" s="36"/>
      <c r="C171" s="241" t="s">
        <v>338</v>
      </c>
      <c r="D171" s="241" t="s">
        <v>256</v>
      </c>
      <c r="E171" s="242" t="s">
        <v>1156</v>
      </c>
      <c r="F171" s="243" t="s">
        <v>1157</v>
      </c>
      <c r="G171" s="244" t="s">
        <v>259</v>
      </c>
      <c r="H171" s="245">
        <v>827.47000000000003</v>
      </c>
      <c r="I171" s="246"/>
      <c r="J171" s="247">
        <f>ROUND(I171*H171,2)</f>
        <v>0</v>
      </c>
      <c r="K171" s="248"/>
      <c r="L171" s="41"/>
      <c r="M171" s="249" t="s">
        <v>1</v>
      </c>
      <c r="N171" s="250" t="s">
        <v>44</v>
      </c>
      <c r="O171" s="88"/>
      <c r="P171" s="237">
        <f>O171*H171</f>
        <v>0</v>
      </c>
      <c r="Q171" s="237">
        <v>0.0020999999999999999</v>
      </c>
      <c r="R171" s="237">
        <f>Q171*H171</f>
        <v>1.737687</v>
      </c>
      <c r="S171" s="237">
        <v>0</v>
      </c>
      <c r="T171" s="238">
        <f>S171*H171</f>
        <v>0</v>
      </c>
      <c r="U171" s="35"/>
      <c r="V171" s="35"/>
      <c r="W171" s="35"/>
      <c r="X171" s="35"/>
      <c r="Y171" s="35"/>
      <c r="Z171" s="35"/>
      <c r="AA171" s="35"/>
      <c r="AB171" s="35"/>
      <c r="AC171" s="35"/>
      <c r="AD171" s="35"/>
      <c r="AE171" s="35"/>
      <c r="AR171" s="239" t="s">
        <v>101</v>
      </c>
      <c r="AT171" s="239" t="s">
        <v>256</v>
      </c>
      <c r="AU171" s="239" t="s">
        <v>88</v>
      </c>
      <c r="AY171" s="14" t="s">
        <v>215</v>
      </c>
      <c r="BE171" s="240">
        <f>IF(N171="základní",J171,0)</f>
        <v>0</v>
      </c>
      <c r="BF171" s="240">
        <f>IF(N171="snížená",J171,0)</f>
        <v>0</v>
      </c>
      <c r="BG171" s="240">
        <f>IF(N171="zákl. přenesená",J171,0)</f>
        <v>0</v>
      </c>
      <c r="BH171" s="240">
        <f>IF(N171="sníž. přenesená",J171,0)</f>
        <v>0</v>
      </c>
      <c r="BI171" s="240">
        <f>IF(N171="nulová",J171,0)</f>
        <v>0</v>
      </c>
      <c r="BJ171" s="14" t="s">
        <v>86</v>
      </c>
      <c r="BK171" s="240">
        <f>ROUND(I171*H171,2)</f>
        <v>0</v>
      </c>
      <c r="BL171" s="14" t="s">
        <v>101</v>
      </c>
      <c r="BM171" s="239" t="s">
        <v>1735</v>
      </c>
    </row>
    <row r="172" s="2" customFormat="1" ht="24.15" customHeight="1">
      <c r="A172" s="35"/>
      <c r="B172" s="36"/>
      <c r="C172" s="241" t="s">
        <v>342</v>
      </c>
      <c r="D172" s="241" t="s">
        <v>256</v>
      </c>
      <c r="E172" s="242" t="s">
        <v>1159</v>
      </c>
      <c r="F172" s="243" t="s">
        <v>1160</v>
      </c>
      <c r="G172" s="244" t="s">
        <v>259</v>
      </c>
      <c r="H172" s="245">
        <v>827.47000000000003</v>
      </c>
      <c r="I172" s="246"/>
      <c r="J172" s="247">
        <f>ROUND(I172*H172,2)</f>
        <v>0</v>
      </c>
      <c r="K172" s="248"/>
      <c r="L172" s="41"/>
      <c r="M172" s="249" t="s">
        <v>1</v>
      </c>
      <c r="N172" s="250" t="s">
        <v>44</v>
      </c>
      <c r="O172" s="88"/>
      <c r="P172" s="237">
        <f>O172*H172</f>
        <v>0</v>
      </c>
      <c r="Q172" s="237">
        <v>0.0030400000000000002</v>
      </c>
      <c r="R172" s="237">
        <f>Q172*H172</f>
        <v>2.5155088000000001</v>
      </c>
      <c r="S172" s="237">
        <v>0</v>
      </c>
      <c r="T172" s="238">
        <f>S172*H172</f>
        <v>0</v>
      </c>
      <c r="U172" s="35"/>
      <c r="V172" s="35"/>
      <c r="W172" s="35"/>
      <c r="X172" s="35"/>
      <c r="Y172" s="35"/>
      <c r="Z172" s="35"/>
      <c r="AA172" s="35"/>
      <c r="AB172" s="35"/>
      <c r="AC172" s="35"/>
      <c r="AD172" s="35"/>
      <c r="AE172" s="35"/>
      <c r="AR172" s="239" t="s">
        <v>101</v>
      </c>
      <c r="AT172" s="239" t="s">
        <v>256</v>
      </c>
      <c r="AU172" s="239" t="s">
        <v>88</v>
      </c>
      <c r="AY172" s="14" t="s">
        <v>215</v>
      </c>
      <c r="BE172" s="240">
        <f>IF(N172="základní",J172,0)</f>
        <v>0</v>
      </c>
      <c r="BF172" s="240">
        <f>IF(N172="snížená",J172,0)</f>
        <v>0</v>
      </c>
      <c r="BG172" s="240">
        <f>IF(N172="zákl. přenesená",J172,0)</f>
        <v>0</v>
      </c>
      <c r="BH172" s="240">
        <f>IF(N172="sníž. přenesená",J172,0)</f>
        <v>0</v>
      </c>
      <c r="BI172" s="240">
        <f>IF(N172="nulová",J172,0)</f>
        <v>0</v>
      </c>
      <c r="BJ172" s="14" t="s">
        <v>86</v>
      </c>
      <c r="BK172" s="240">
        <f>ROUND(I172*H172,2)</f>
        <v>0</v>
      </c>
      <c r="BL172" s="14" t="s">
        <v>101</v>
      </c>
      <c r="BM172" s="239" t="s">
        <v>1736</v>
      </c>
    </row>
    <row r="173" s="12" customFormat="1" ht="22.8" customHeight="1">
      <c r="A173" s="12"/>
      <c r="B173" s="210"/>
      <c r="C173" s="211"/>
      <c r="D173" s="212" t="s">
        <v>78</v>
      </c>
      <c r="E173" s="224" t="s">
        <v>1162</v>
      </c>
      <c r="F173" s="224" t="s">
        <v>1163</v>
      </c>
      <c r="G173" s="211"/>
      <c r="H173" s="211"/>
      <c r="I173" s="214"/>
      <c r="J173" s="225">
        <f>BK173</f>
        <v>0</v>
      </c>
      <c r="K173" s="211"/>
      <c r="L173" s="216"/>
      <c r="M173" s="217"/>
      <c r="N173" s="218"/>
      <c r="O173" s="218"/>
      <c r="P173" s="219">
        <f>SUM(P174:P178)</f>
        <v>0</v>
      </c>
      <c r="Q173" s="218"/>
      <c r="R173" s="219">
        <f>SUM(R174:R178)</f>
        <v>0</v>
      </c>
      <c r="S173" s="218"/>
      <c r="T173" s="220">
        <f>SUM(T174:T178)</f>
        <v>0</v>
      </c>
      <c r="U173" s="12"/>
      <c r="V173" s="12"/>
      <c r="W173" s="12"/>
      <c r="X173" s="12"/>
      <c r="Y173" s="12"/>
      <c r="Z173" s="12"/>
      <c r="AA173" s="12"/>
      <c r="AB173" s="12"/>
      <c r="AC173" s="12"/>
      <c r="AD173" s="12"/>
      <c r="AE173" s="12"/>
      <c r="AR173" s="221" t="s">
        <v>86</v>
      </c>
      <c r="AT173" s="222" t="s">
        <v>78</v>
      </c>
      <c r="AU173" s="222" t="s">
        <v>86</v>
      </c>
      <c r="AY173" s="221" t="s">
        <v>215</v>
      </c>
      <c r="BK173" s="223">
        <f>SUM(BK174:BK178)</f>
        <v>0</v>
      </c>
    </row>
    <row r="174" s="2" customFormat="1" ht="24.15" customHeight="1">
      <c r="A174" s="35"/>
      <c r="B174" s="36"/>
      <c r="C174" s="241" t="s">
        <v>346</v>
      </c>
      <c r="D174" s="241" t="s">
        <v>256</v>
      </c>
      <c r="E174" s="242" t="s">
        <v>1164</v>
      </c>
      <c r="F174" s="243" t="s">
        <v>1165</v>
      </c>
      <c r="G174" s="244" t="s">
        <v>249</v>
      </c>
      <c r="H174" s="245">
        <v>260.48099999999999</v>
      </c>
      <c r="I174" s="246"/>
      <c r="J174" s="247">
        <f>ROUND(I174*H174,2)</f>
        <v>0</v>
      </c>
      <c r="K174" s="248"/>
      <c r="L174" s="41"/>
      <c r="M174" s="249" t="s">
        <v>1</v>
      </c>
      <c r="N174" s="250" t="s">
        <v>44</v>
      </c>
      <c r="O174" s="88"/>
      <c r="P174" s="237">
        <f>O174*H174</f>
        <v>0</v>
      </c>
      <c r="Q174" s="237">
        <v>0</v>
      </c>
      <c r="R174" s="237">
        <f>Q174*H174</f>
        <v>0</v>
      </c>
      <c r="S174" s="237">
        <v>0</v>
      </c>
      <c r="T174" s="238">
        <f>S174*H174</f>
        <v>0</v>
      </c>
      <c r="U174" s="35"/>
      <c r="V174" s="35"/>
      <c r="W174" s="35"/>
      <c r="X174" s="35"/>
      <c r="Y174" s="35"/>
      <c r="Z174" s="35"/>
      <c r="AA174" s="35"/>
      <c r="AB174" s="35"/>
      <c r="AC174" s="35"/>
      <c r="AD174" s="35"/>
      <c r="AE174" s="35"/>
      <c r="AR174" s="239" t="s">
        <v>101</v>
      </c>
      <c r="AT174" s="239" t="s">
        <v>256</v>
      </c>
      <c r="AU174" s="239" t="s">
        <v>88</v>
      </c>
      <c r="AY174" s="14" t="s">
        <v>215</v>
      </c>
      <c r="BE174" s="240">
        <f>IF(N174="základní",J174,0)</f>
        <v>0</v>
      </c>
      <c r="BF174" s="240">
        <f>IF(N174="snížená",J174,0)</f>
        <v>0</v>
      </c>
      <c r="BG174" s="240">
        <f>IF(N174="zákl. přenesená",J174,0)</f>
        <v>0</v>
      </c>
      <c r="BH174" s="240">
        <f>IF(N174="sníž. přenesená",J174,0)</f>
        <v>0</v>
      </c>
      <c r="BI174" s="240">
        <f>IF(N174="nulová",J174,0)</f>
        <v>0</v>
      </c>
      <c r="BJ174" s="14" t="s">
        <v>86</v>
      </c>
      <c r="BK174" s="240">
        <f>ROUND(I174*H174,2)</f>
        <v>0</v>
      </c>
      <c r="BL174" s="14" t="s">
        <v>101</v>
      </c>
      <c r="BM174" s="239" t="s">
        <v>1737</v>
      </c>
    </row>
    <row r="175" s="2" customFormat="1" ht="16.5" customHeight="1">
      <c r="A175" s="35"/>
      <c r="B175" s="36"/>
      <c r="C175" s="241" t="s">
        <v>350</v>
      </c>
      <c r="D175" s="241" t="s">
        <v>256</v>
      </c>
      <c r="E175" s="242" t="s">
        <v>1167</v>
      </c>
      <c r="F175" s="243" t="s">
        <v>1168</v>
      </c>
      <c r="G175" s="244" t="s">
        <v>249</v>
      </c>
      <c r="H175" s="245">
        <v>1562.886</v>
      </c>
      <c r="I175" s="246"/>
      <c r="J175" s="247">
        <f>ROUND(I175*H175,2)</f>
        <v>0</v>
      </c>
      <c r="K175" s="248"/>
      <c r="L175" s="41"/>
      <c r="M175" s="249" t="s">
        <v>1</v>
      </c>
      <c r="N175" s="250" t="s">
        <v>44</v>
      </c>
      <c r="O175" s="88"/>
      <c r="P175" s="237">
        <f>O175*H175</f>
        <v>0</v>
      </c>
      <c r="Q175" s="237">
        <v>0</v>
      </c>
      <c r="R175" s="237">
        <f>Q175*H175</f>
        <v>0</v>
      </c>
      <c r="S175" s="237">
        <v>0</v>
      </c>
      <c r="T175" s="238">
        <f>S175*H175</f>
        <v>0</v>
      </c>
      <c r="U175" s="35"/>
      <c r="V175" s="35"/>
      <c r="W175" s="35"/>
      <c r="X175" s="35"/>
      <c r="Y175" s="35"/>
      <c r="Z175" s="35"/>
      <c r="AA175" s="35"/>
      <c r="AB175" s="35"/>
      <c r="AC175" s="35"/>
      <c r="AD175" s="35"/>
      <c r="AE175" s="35"/>
      <c r="AR175" s="239" t="s">
        <v>101</v>
      </c>
      <c r="AT175" s="239" t="s">
        <v>256</v>
      </c>
      <c r="AU175" s="239" t="s">
        <v>88</v>
      </c>
      <c r="AY175" s="14" t="s">
        <v>215</v>
      </c>
      <c r="BE175" s="240">
        <f>IF(N175="základní",J175,0)</f>
        <v>0</v>
      </c>
      <c r="BF175" s="240">
        <f>IF(N175="snížená",J175,0)</f>
        <v>0</v>
      </c>
      <c r="BG175" s="240">
        <f>IF(N175="zákl. přenesená",J175,0)</f>
        <v>0</v>
      </c>
      <c r="BH175" s="240">
        <f>IF(N175="sníž. přenesená",J175,0)</f>
        <v>0</v>
      </c>
      <c r="BI175" s="240">
        <f>IF(N175="nulová",J175,0)</f>
        <v>0</v>
      </c>
      <c r="BJ175" s="14" t="s">
        <v>86</v>
      </c>
      <c r="BK175" s="240">
        <f>ROUND(I175*H175,2)</f>
        <v>0</v>
      </c>
      <c r="BL175" s="14" t="s">
        <v>101</v>
      </c>
      <c r="BM175" s="239" t="s">
        <v>1738</v>
      </c>
    </row>
    <row r="176" s="2" customFormat="1" ht="24.15" customHeight="1">
      <c r="A176" s="35"/>
      <c r="B176" s="36"/>
      <c r="C176" s="241" t="s">
        <v>354</v>
      </c>
      <c r="D176" s="241" t="s">
        <v>256</v>
      </c>
      <c r="E176" s="242" t="s">
        <v>1170</v>
      </c>
      <c r="F176" s="243" t="s">
        <v>1171</v>
      </c>
      <c r="G176" s="244" t="s">
        <v>249</v>
      </c>
      <c r="H176" s="245">
        <v>520.96199999999999</v>
      </c>
      <c r="I176" s="246"/>
      <c r="J176" s="247">
        <f>ROUND(I176*H176,2)</f>
        <v>0</v>
      </c>
      <c r="K176" s="248"/>
      <c r="L176" s="41"/>
      <c r="M176" s="249" t="s">
        <v>1</v>
      </c>
      <c r="N176" s="250" t="s">
        <v>44</v>
      </c>
      <c r="O176" s="88"/>
      <c r="P176" s="237">
        <f>O176*H176</f>
        <v>0</v>
      </c>
      <c r="Q176" s="237">
        <v>0</v>
      </c>
      <c r="R176" s="237">
        <f>Q176*H176</f>
        <v>0</v>
      </c>
      <c r="S176" s="237">
        <v>0</v>
      </c>
      <c r="T176" s="238">
        <f>S176*H176</f>
        <v>0</v>
      </c>
      <c r="U176" s="35"/>
      <c r="V176" s="35"/>
      <c r="W176" s="35"/>
      <c r="X176" s="35"/>
      <c r="Y176" s="35"/>
      <c r="Z176" s="35"/>
      <c r="AA176" s="35"/>
      <c r="AB176" s="35"/>
      <c r="AC176" s="35"/>
      <c r="AD176" s="35"/>
      <c r="AE176" s="35"/>
      <c r="AR176" s="239" t="s">
        <v>101</v>
      </c>
      <c r="AT176" s="239" t="s">
        <v>256</v>
      </c>
      <c r="AU176" s="239" t="s">
        <v>88</v>
      </c>
      <c r="AY176" s="14" t="s">
        <v>215</v>
      </c>
      <c r="BE176" s="240">
        <f>IF(N176="základní",J176,0)</f>
        <v>0</v>
      </c>
      <c r="BF176" s="240">
        <f>IF(N176="snížená",J176,0)</f>
        <v>0</v>
      </c>
      <c r="BG176" s="240">
        <f>IF(N176="zákl. přenesená",J176,0)</f>
        <v>0</v>
      </c>
      <c r="BH176" s="240">
        <f>IF(N176="sníž. přenesená",J176,0)</f>
        <v>0</v>
      </c>
      <c r="BI176" s="240">
        <f>IF(N176="nulová",J176,0)</f>
        <v>0</v>
      </c>
      <c r="BJ176" s="14" t="s">
        <v>86</v>
      </c>
      <c r="BK176" s="240">
        <f>ROUND(I176*H176,2)</f>
        <v>0</v>
      </c>
      <c r="BL176" s="14" t="s">
        <v>101</v>
      </c>
      <c r="BM176" s="239" t="s">
        <v>1739</v>
      </c>
    </row>
    <row r="177" s="2" customFormat="1" ht="37.8" customHeight="1">
      <c r="A177" s="35"/>
      <c r="B177" s="36"/>
      <c r="C177" s="241" t="s">
        <v>358</v>
      </c>
      <c r="D177" s="241" t="s">
        <v>256</v>
      </c>
      <c r="E177" s="242" t="s">
        <v>1740</v>
      </c>
      <c r="F177" s="243" t="s">
        <v>1741</v>
      </c>
      <c r="G177" s="244" t="s">
        <v>249</v>
      </c>
      <c r="H177" s="245">
        <v>8.4290000000000003</v>
      </c>
      <c r="I177" s="246"/>
      <c r="J177" s="247">
        <f>ROUND(I177*H177,2)</f>
        <v>0</v>
      </c>
      <c r="K177" s="248"/>
      <c r="L177" s="41"/>
      <c r="M177" s="249" t="s">
        <v>1</v>
      </c>
      <c r="N177" s="250" t="s">
        <v>44</v>
      </c>
      <c r="O177" s="88"/>
      <c r="P177" s="237">
        <f>O177*H177</f>
        <v>0</v>
      </c>
      <c r="Q177" s="237">
        <v>0</v>
      </c>
      <c r="R177" s="237">
        <f>Q177*H177</f>
        <v>0</v>
      </c>
      <c r="S177" s="237">
        <v>0</v>
      </c>
      <c r="T177" s="238">
        <f>S177*H177</f>
        <v>0</v>
      </c>
      <c r="U177" s="35"/>
      <c r="V177" s="35"/>
      <c r="W177" s="35"/>
      <c r="X177" s="35"/>
      <c r="Y177" s="35"/>
      <c r="Z177" s="35"/>
      <c r="AA177" s="35"/>
      <c r="AB177" s="35"/>
      <c r="AC177" s="35"/>
      <c r="AD177" s="35"/>
      <c r="AE177" s="35"/>
      <c r="AR177" s="239" t="s">
        <v>101</v>
      </c>
      <c r="AT177" s="239" t="s">
        <v>256</v>
      </c>
      <c r="AU177" s="239" t="s">
        <v>88</v>
      </c>
      <c r="AY177" s="14" t="s">
        <v>215</v>
      </c>
      <c r="BE177" s="240">
        <f>IF(N177="základní",J177,0)</f>
        <v>0</v>
      </c>
      <c r="BF177" s="240">
        <f>IF(N177="snížená",J177,0)</f>
        <v>0</v>
      </c>
      <c r="BG177" s="240">
        <f>IF(N177="zákl. přenesená",J177,0)</f>
        <v>0</v>
      </c>
      <c r="BH177" s="240">
        <f>IF(N177="sníž. přenesená",J177,0)</f>
        <v>0</v>
      </c>
      <c r="BI177" s="240">
        <f>IF(N177="nulová",J177,0)</f>
        <v>0</v>
      </c>
      <c r="BJ177" s="14" t="s">
        <v>86</v>
      </c>
      <c r="BK177" s="240">
        <f>ROUND(I177*H177,2)</f>
        <v>0</v>
      </c>
      <c r="BL177" s="14" t="s">
        <v>101</v>
      </c>
      <c r="BM177" s="239" t="s">
        <v>1742</v>
      </c>
    </row>
    <row r="178" s="2" customFormat="1" ht="44.25" customHeight="1">
      <c r="A178" s="35"/>
      <c r="B178" s="36"/>
      <c r="C178" s="241" t="s">
        <v>362</v>
      </c>
      <c r="D178" s="241" t="s">
        <v>256</v>
      </c>
      <c r="E178" s="242" t="s">
        <v>1743</v>
      </c>
      <c r="F178" s="243" t="s">
        <v>1180</v>
      </c>
      <c r="G178" s="244" t="s">
        <v>249</v>
      </c>
      <c r="H178" s="245">
        <v>252.05199999999999</v>
      </c>
      <c r="I178" s="246"/>
      <c r="J178" s="247">
        <f>ROUND(I178*H178,2)</f>
        <v>0</v>
      </c>
      <c r="K178" s="248"/>
      <c r="L178" s="41"/>
      <c r="M178" s="249" t="s">
        <v>1</v>
      </c>
      <c r="N178" s="250" t="s">
        <v>44</v>
      </c>
      <c r="O178" s="88"/>
      <c r="P178" s="237">
        <f>O178*H178</f>
        <v>0</v>
      </c>
      <c r="Q178" s="237">
        <v>0</v>
      </c>
      <c r="R178" s="237">
        <f>Q178*H178</f>
        <v>0</v>
      </c>
      <c r="S178" s="237">
        <v>0</v>
      </c>
      <c r="T178" s="238">
        <f>S178*H178</f>
        <v>0</v>
      </c>
      <c r="U178" s="35"/>
      <c r="V178" s="35"/>
      <c r="W178" s="35"/>
      <c r="X178" s="35"/>
      <c r="Y178" s="35"/>
      <c r="Z178" s="35"/>
      <c r="AA178" s="35"/>
      <c r="AB178" s="35"/>
      <c r="AC178" s="35"/>
      <c r="AD178" s="35"/>
      <c r="AE178" s="35"/>
      <c r="AR178" s="239" t="s">
        <v>101</v>
      </c>
      <c r="AT178" s="239" t="s">
        <v>256</v>
      </c>
      <c r="AU178" s="239" t="s">
        <v>88</v>
      </c>
      <c r="AY178" s="14" t="s">
        <v>215</v>
      </c>
      <c r="BE178" s="240">
        <f>IF(N178="základní",J178,0)</f>
        <v>0</v>
      </c>
      <c r="BF178" s="240">
        <f>IF(N178="snížená",J178,0)</f>
        <v>0</v>
      </c>
      <c r="BG178" s="240">
        <f>IF(N178="zákl. přenesená",J178,0)</f>
        <v>0</v>
      </c>
      <c r="BH178" s="240">
        <f>IF(N178="sníž. přenesená",J178,0)</f>
        <v>0</v>
      </c>
      <c r="BI178" s="240">
        <f>IF(N178="nulová",J178,0)</f>
        <v>0</v>
      </c>
      <c r="BJ178" s="14" t="s">
        <v>86</v>
      </c>
      <c r="BK178" s="240">
        <f>ROUND(I178*H178,2)</f>
        <v>0</v>
      </c>
      <c r="BL178" s="14" t="s">
        <v>101</v>
      </c>
      <c r="BM178" s="239" t="s">
        <v>1744</v>
      </c>
    </row>
    <row r="179" s="12" customFormat="1" ht="22.8" customHeight="1">
      <c r="A179" s="12"/>
      <c r="B179" s="210"/>
      <c r="C179" s="211"/>
      <c r="D179" s="212" t="s">
        <v>78</v>
      </c>
      <c r="E179" s="224" t="s">
        <v>1182</v>
      </c>
      <c r="F179" s="224" t="s">
        <v>1183</v>
      </c>
      <c r="G179" s="211"/>
      <c r="H179" s="211"/>
      <c r="I179" s="214"/>
      <c r="J179" s="225">
        <f>BK179</f>
        <v>0</v>
      </c>
      <c r="K179" s="211"/>
      <c r="L179" s="216"/>
      <c r="M179" s="217"/>
      <c r="N179" s="218"/>
      <c r="O179" s="218"/>
      <c r="P179" s="219">
        <f>P180</f>
        <v>0</v>
      </c>
      <c r="Q179" s="218"/>
      <c r="R179" s="219">
        <f>R180</f>
        <v>0</v>
      </c>
      <c r="S179" s="218"/>
      <c r="T179" s="220">
        <f>T180</f>
        <v>0</v>
      </c>
      <c r="U179" s="12"/>
      <c r="V179" s="12"/>
      <c r="W179" s="12"/>
      <c r="X179" s="12"/>
      <c r="Y179" s="12"/>
      <c r="Z179" s="12"/>
      <c r="AA179" s="12"/>
      <c r="AB179" s="12"/>
      <c r="AC179" s="12"/>
      <c r="AD179" s="12"/>
      <c r="AE179" s="12"/>
      <c r="AR179" s="221" t="s">
        <v>86</v>
      </c>
      <c r="AT179" s="222" t="s">
        <v>78</v>
      </c>
      <c r="AU179" s="222" t="s">
        <v>86</v>
      </c>
      <c r="AY179" s="221" t="s">
        <v>215</v>
      </c>
      <c r="BK179" s="223">
        <f>BK180</f>
        <v>0</v>
      </c>
    </row>
    <row r="180" s="2" customFormat="1" ht="21.75" customHeight="1">
      <c r="A180" s="35"/>
      <c r="B180" s="36"/>
      <c r="C180" s="241" t="s">
        <v>378</v>
      </c>
      <c r="D180" s="241" t="s">
        <v>256</v>
      </c>
      <c r="E180" s="242" t="s">
        <v>1745</v>
      </c>
      <c r="F180" s="243" t="s">
        <v>1746</v>
      </c>
      <c r="G180" s="244" t="s">
        <v>249</v>
      </c>
      <c r="H180" s="245">
        <v>266.21600000000001</v>
      </c>
      <c r="I180" s="246"/>
      <c r="J180" s="247">
        <f>ROUND(I180*H180,2)</f>
        <v>0</v>
      </c>
      <c r="K180" s="248"/>
      <c r="L180" s="41"/>
      <c r="M180" s="249" t="s">
        <v>1</v>
      </c>
      <c r="N180" s="250" t="s">
        <v>44</v>
      </c>
      <c r="O180" s="88"/>
      <c r="P180" s="237">
        <f>O180*H180</f>
        <v>0</v>
      </c>
      <c r="Q180" s="237">
        <v>0</v>
      </c>
      <c r="R180" s="237">
        <f>Q180*H180</f>
        <v>0</v>
      </c>
      <c r="S180" s="237">
        <v>0</v>
      </c>
      <c r="T180" s="238">
        <f>S180*H180</f>
        <v>0</v>
      </c>
      <c r="U180" s="35"/>
      <c r="V180" s="35"/>
      <c r="W180" s="35"/>
      <c r="X180" s="35"/>
      <c r="Y180" s="35"/>
      <c r="Z180" s="35"/>
      <c r="AA180" s="35"/>
      <c r="AB180" s="35"/>
      <c r="AC180" s="35"/>
      <c r="AD180" s="35"/>
      <c r="AE180" s="35"/>
      <c r="AR180" s="239" t="s">
        <v>101</v>
      </c>
      <c r="AT180" s="239" t="s">
        <v>256</v>
      </c>
      <c r="AU180" s="239" t="s">
        <v>88</v>
      </c>
      <c r="AY180" s="14" t="s">
        <v>215</v>
      </c>
      <c r="BE180" s="240">
        <f>IF(N180="základní",J180,0)</f>
        <v>0</v>
      </c>
      <c r="BF180" s="240">
        <f>IF(N180="snížená",J180,0)</f>
        <v>0</v>
      </c>
      <c r="BG180" s="240">
        <f>IF(N180="zákl. přenesená",J180,0)</f>
        <v>0</v>
      </c>
      <c r="BH180" s="240">
        <f>IF(N180="sníž. přenesená",J180,0)</f>
        <v>0</v>
      </c>
      <c r="BI180" s="240">
        <f>IF(N180="nulová",J180,0)</f>
        <v>0</v>
      </c>
      <c r="BJ180" s="14" t="s">
        <v>86</v>
      </c>
      <c r="BK180" s="240">
        <f>ROUND(I180*H180,2)</f>
        <v>0</v>
      </c>
      <c r="BL180" s="14" t="s">
        <v>101</v>
      </c>
      <c r="BM180" s="239" t="s">
        <v>1747</v>
      </c>
    </row>
    <row r="181" s="12" customFormat="1" ht="25.92" customHeight="1">
      <c r="A181" s="12"/>
      <c r="B181" s="210"/>
      <c r="C181" s="211"/>
      <c r="D181" s="212" t="s">
        <v>78</v>
      </c>
      <c r="E181" s="213" t="s">
        <v>1190</v>
      </c>
      <c r="F181" s="213" t="s">
        <v>1191</v>
      </c>
      <c r="G181" s="211"/>
      <c r="H181" s="211"/>
      <c r="I181" s="214"/>
      <c r="J181" s="215">
        <f>BK181</f>
        <v>0</v>
      </c>
      <c r="K181" s="211"/>
      <c r="L181" s="216"/>
      <c r="M181" s="217"/>
      <c r="N181" s="218"/>
      <c r="O181" s="218"/>
      <c r="P181" s="219">
        <f>P182</f>
        <v>0</v>
      </c>
      <c r="Q181" s="218"/>
      <c r="R181" s="219">
        <f>R182</f>
        <v>0</v>
      </c>
      <c r="S181" s="218"/>
      <c r="T181" s="220">
        <f>T182</f>
        <v>0</v>
      </c>
      <c r="U181" s="12"/>
      <c r="V181" s="12"/>
      <c r="W181" s="12"/>
      <c r="X181" s="12"/>
      <c r="Y181" s="12"/>
      <c r="Z181" s="12"/>
      <c r="AA181" s="12"/>
      <c r="AB181" s="12"/>
      <c r="AC181" s="12"/>
      <c r="AD181" s="12"/>
      <c r="AE181" s="12"/>
      <c r="AR181" s="221" t="s">
        <v>88</v>
      </c>
      <c r="AT181" s="222" t="s">
        <v>78</v>
      </c>
      <c r="AU181" s="222" t="s">
        <v>79</v>
      </c>
      <c r="AY181" s="221" t="s">
        <v>215</v>
      </c>
      <c r="BK181" s="223">
        <f>BK182</f>
        <v>0</v>
      </c>
    </row>
    <row r="182" s="12" customFormat="1" ht="22.8" customHeight="1">
      <c r="A182" s="12"/>
      <c r="B182" s="210"/>
      <c r="C182" s="211"/>
      <c r="D182" s="212" t="s">
        <v>78</v>
      </c>
      <c r="E182" s="224" t="s">
        <v>1748</v>
      </c>
      <c r="F182" s="224" t="s">
        <v>1749</v>
      </c>
      <c r="G182" s="211"/>
      <c r="H182" s="211"/>
      <c r="I182" s="214"/>
      <c r="J182" s="225">
        <f>BK182</f>
        <v>0</v>
      </c>
      <c r="K182" s="211"/>
      <c r="L182" s="216"/>
      <c r="M182" s="217"/>
      <c r="N182" s="218"/>
      <c r="O182" s="218"/>
      <c r="P182" s="219">
        <f>P183</f>
        <v>0</v>
      </c>
      <c r="Q182" s="218"/>
      <c r="R182" s="219">
        <f>R183</f>
        <v>0</v>
      </c>
      <c r="S182" s="218"/>
      <c r="T182" s="220">
        <f>T183</f>
        <v>0</v>
      </c>
      <c r="U182" s="12"/>
      <c r="V182" s="12"/>
      <c r="W182" s="12"/>
      <c r="X182" s="12"/>
      <c r="Y182" s="12"/>
      <c r="Z182" s="12"/>
      <c r="AA182" s="12"/>
      <c r="AB182" s="12"/>
      <c r="AC182" s="12"/>
      <c r="AD182" s="12"/>
      <c r="AE182" s="12"/>
      <c r="AR182" s="221" t="s">
        <v>88</v>
      </c>
      <c r="AT182" s="222" t="s">
        <v>78</v>
      </c>
      <c r="AU182" s="222" t="s">
        <v>86</v>
      </c>
      <c r="AY182" s="221" t="s">
        <v>215</v>
      </c>
      <c r="BK182" s="223">
        <f>BK183</f>
        <v>0</v>
      </c>
    </row>
    <row r="183" s="2" customFormat="1" ht="21.75" customHeight="1">
      <c r="A183" s="35"/>
      <c r="B183" s="36"/>
      <c r="C183" s="241" t="s">
        <v>374</v>
      </c>
      <c r="D183" s="241" t="s">
        <v>256</v>
      </c>
      <c r="E183" s="242" t="s">
        <v>1750</v>
      </c>
      <c r="F183" s="243" t="s">
        <v>1751</v>
      </c>
      <c r="G183" s="244" t="s">
        <v>221</v>
      </c>
      <c r="H183" s="245">
        <v>460.39999999999998</v>
      </c>
      <c r="I183" s="246"/>
      <c r="J183" s="247">
        <f>ROUND(I183*H183,2)</f>
        <v>0</v>
      </c>
      <c r="K183" s="248"/>
      <c r="L183" s="41"/>
      <c r="M183" s="251" t="s">
        <v>1</v>
      </c>
      <c r="N183" s="252" t="s">
        <v>44</v>
      </c>
      <c r="O183" s="253"/>
      <c r="P183" s="254">
        <f>O183*H183</f>
        <v>0</v>
      </c>
      <c r="Q183" s="254">
        <v>0</v>
      </c>
      <c r="R183" s="254">
        <f>Q183*H183</f>
        <v>0</v>
      </c>
      <c r="S183" s="254">
        <v>0</v>
      </c>
      <c r="T183" s="255">
        <f>S183*H183</f>
        <v>0</v>
      </c>
      <c r="U183" s="35"/>
      <c r="V183" s="35"/>
      <c r="W183" s="35"/>
      <c r="X183" s="35"/>
      <c r="Y183" s="35"/>
      <c r="Z183" s="35"/>
      <c r="AA183" s="35"/>
      <c r="AB183" s="35"/>
      <c r="AC183" s="35"/>
      <c r="AD183" s="35"/>
      <c r="AE183" s="35"/>
      <c r="AR183" s="239" t="s">
        <v>276</v>
      </c>
      <c r="AT183" s="239" t="s">
        <v>256</v>
      </c>
      <c r="AU183" s="239" t="s">
        <v>88</v>
      </c>
      <c r="AY183" s="14" t="s">
        <v>215</v>
      </c>
      <c r="BE183" s="240">
        <f>IF(N183="základní",J183,0)</f>
        <v>0</v>
      </c>
      <c r="BF183" s="240">
        <f>IF(N183="snížená",J183,0)</f>
        <v>0</v>
      </c>
      <c r="BG183" s="240">
        <f>IF(N183="zákl. přenesená",J183,0)</f>
        <v>0</v>
      </c>
      <c r="BH183" s="240">
        <f>IF(N183="sníž. přenesená",J183,0)</f>
        <v>0</v>
      </c>
      <c r="BI183" s="240">
        <f>IF(N183="nulová",J183,0)</f>
        <v>0</v>
      </c>
      <c r="BJ183" s="14" t="s">
        <v>86</v>
      </c>
      <c r="BK183" s="240">
        <f>ROUND(I183*H183,2)</f>
        <v>0</v>
      </c>
      <c r="BL183" s="14" t="s">
        <v>276</v>
      </c>
      <c r="BM183" s="239" t="s">
        <v>1752</v>
      </c>
    </row>
    <row r="184" s="2" customFormat="1" ht="6.96" customHeight="1">
      <c r="A184" s="35"/>
      <c r="B184" s="63"/>
      <c r="C184" s="64"/>
      <c r="D184" s="64"/>
      <c r="E184" s="64"/>
      <c r="F184" s="64"/>
      <c r="G184" s="64"/>
      <c r="H184" s="64"/>
      <c r="I184" s="64"/>
      <c r="J184" s="64"/>
      <c r="K184" s="64"/>
      <c r="L184" s="41"/>
      <c r="M184" s="35"/>
      <c r="O184" s="35"/>
      <c r="P184" s="35"/>
      <c r="Q184" s="35"/>
      <c r="R184" s="35"/>
      <c r="S184" s="35"/>
      <c r="T184" s="35"/>
      <c r="U184" s="35"/>
      <c r="V184" s="35"/>
      <c r="W184" s="35"/>
      <c r="X184" s="35"/>
      <c r="Y184" s="35"/>
      <c r="Z184" s="35"/>
      <c r="AA184" s="35"/>
      <c r="AB184" s="35"/>
      <c r="AC184" s="35"/>
      <c r="AD184" s="35"/>
      <c r="AE184" s="35"/>
    </row>
  </sheetData>
  <sheetProtection sheet="1" autoFilter="0" formatColumns="0" formatRows="0" objects="1" scenarios="1" spinCount="100000" saltValue="9uSCZgEgwqWC6p6TPYKQ2U71aay/T2Yz49tUCkEF6y02GgzXHgTglUS0lMqXpJ1LxPR0OJmwqYnSSbIpIS7pLQ==" hashValue="6ZoB14GQT+nMIIRhql3ntgnzlTA6P22CB/QKkT1baZQgIyjsQauBxj83KFYV64IF7bv9plXkbJYjxxf7W6wDLw==" algorithmName="SHA-512" password="CC35"/>
  <autoFilter ref="C133:K183"/>
  <mergeCells count="15">
    <mergeCell ref="E7:H7"/>
    <mergeCell ref="E11:H11"/>
    <mergeCell ref="E9:H9"/>
    <mergeCell ref="E13:H13"/>
    <mergeCell ref="E22:H22"/>
    <mergeCell ref="E31:H31"/>
    <mergeCell ref="E85:H85"/>
    <mergeCell ref="E89:H89"/>
    <mergeCell ref="E87:H87"/>
    <mergeCell ref="E91:H91"/>
    <mergeCell ref="E120:H120"/>
    <mergeCell ref="E124:H124"/>
    <mergeCell ref="E122:H122"/>
    <mergeCell ref="E126:H12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176</v>
      </c>
    </row>
    <row r="3" s="1" customFormat="1" ht="6.96" customHeight="1">
      <c r="B3" s="144"/>
      <c r="C3" s="145"/>
      <c r="D3" s="145"/>
      <c r="E3" s="145"/>
      <c r="F3" s="145"/>
      <c r="G3" s="145"/>
      <c r="H3" s="145"/>
      <c r="I3" s="145"/>
      <c r="J3" s="145"/>
      <c r="K3" s="145"/>
      <c r="L3" s="17"/>
      <c r="AT3" s="14" t="s">
        <v>88</v>
      </c>
    </row>
    <row r="4" s="1" customFormat="1" ht="24.96" customHeight="1">
      <c r="B4" s="17"/>
      <c r="D4" s="146" t="s">
        <v>185</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úseku Nejdek - Nové Hamry</v>
      </c>
      <c r="F7" s="148"/>
      <c r="G7" s="148"/>
      <c r="H7" s="148"/>
      <c r="L7" s="17"/>
    </row>
    <row r="8">
      <c r="B8" s="17"/>
      <c r="D8" s="148" t="s">
        <v>186</v>
      </c>
      <c r="L8" s="17"/>
    </row>
    <row r="9" s="1" customFormat="1" ht="16.5" customHeight="1">
      <c r="B9" s="17"/>
      <c r="E9" s="149" t="s">
        <v>1024</v>
      </c>
      <c r="F9" s="1"/>
      <c r="G9" s="1"/>
      <c r="H9" s="1"/>
      <c r="L9" s="17"/>
    </row>
    <row r="10" s="1" customFormat="1" ht="12" customHeight="1">
      <c r="B10" s="17"/>
      <c r="D10" s="148" t="s">
        <v>188</v>
      </c>
      <c r="L10" s="17"/>
    </row>
    <row r="11" s="2" customFormat="1" ht="16.5" customHeight="1">
      <c r="A11" s="35"/>
      <c r="B11" s="41"/>
      <c r="C11" s="35"/>
      <c r="D11" s="35"/>
      <c r="E11" s="150" t="s">
        <v>1662</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630</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1753</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26. 9. 2022</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26</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27</v>
      </c>
      <c r="F19" s="35"/>
      <c r="G19" s="35"/>
      <c r="H19" s="35"/>
      <c r="I19" s="148" t="s">
        <v>28</v>
      </c>
      <c r="J19" s="138" t="s">
        <v>29</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30</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28</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32</v>
      </c>
      <c r="E24" s="35"/>
      <c r="F24" s="35"/>
      <c r="G24" s="35"/>
      <c r="H24" s="35"/>
      <c r="I24" s="148" t="s">
        <v>25</v>
      </c>
      <c r="J24" s="138" t="s">
        <v>33</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34</v>
      </c>
      <c r="F25" s="35"/>
      <c r="G25" s="35"/>
      <c r="H25" s="35"/>
      <c r="I25" s="148" t="s">
        <v>28</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36</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37</v>
      </c>
      <c r="F28" s="35"/>
      <c r="G28" s="35"/>
      <c r="H28" s="35"/>
      <c r="I28" s="148" t="s">
        <v>28</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38</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39</v>
      </c>
      <c r="E34" s="35"/>
      <c r="F34" s="35"/>
      <c r="G34" s="35"/>
      <c r="H34" s="35"/>
      <c r="I34" s="35"/>
      <c r="J34" s="159">
        <f>ROUND(J128,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41</v>
      </c>
      <c r="G36" s="35"/>
      <c r="H36" s="35"/>
      <c r="I36" s="160" t="s">
        <v>40</v>
      </c>
      <c r="J36" s="160" t="s">
        <v>42</v>
      </c>
      <c r="K36" s="35"/>
      <c r="L36" s="60"/>
      <c r="S36" s="35"/>
      <c r="T36" s="35"/>
      <c r="U36" s="35"/>
      <c r="V36" s="35"/>
      <c r="W36" s="35"/>
      <c r="X36" s="35"/>
      <c r="Y36" s="35"/>
      <c r="Z36" s="35"/>
      <c r="AA36" s="35"/>
      <c r="AB36" s="35"/>
      <c r="AC36" s="35"/>
      <c r="AD36" s="35"/>
      <c r="AE36" s="35"/>
    </row>
    <row r="37" s="2" customFormat="1" ht="14.4" customHeight="1">
      <c r="A37" s="35"/>
      <c r="B37" s="41"/>
      <c r="C37" s="35"/>
      <c r="D37" s="150" t="s">
        <v>43</v>
      </c>
      <c r="E37" s="148" t="s">
        <v>44</v>
      </c>
      <c r="F37" s="161">
        <f>ROUND((SUM(BE128:BE135)),  2)</f>
        <v>0</v>
      </c>
      <c r="G37" s="35"/>
      <c r="H37" s="35"/>
      <c r="I37" s="162">
        <v>0.20999999999999999</v>
      </c>
      <c r="J37" s="161">
        <f>ROUND(((SUM(BE128:BE135))*I37),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45</v>
      </c>
      <c r="F38" s="161">
        <f>ROUND((SUM(BF128:BF135)),  2)</f>
        <v>0</v>
      </c>
      <c r="G38" s="35"/>
      <c r="H38" s="35"/>
      <c r="I38" s="162">
        <v>0.14999999999999999</v>
      </c>
      <c r="J38" s="161">
        <f>ROUND(((SUM(BF128:BF135))*I38),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46</v>
      </c>
      <c r="F39" s="161">
        <f>ROUND((SUM(BG128:BG135)),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47</v>
      </c>
      <c r="F40" s="161">
        <f>ROUND((SUM(BH128:BH135)),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48</v>
      </c>
      <c r="F41" s="161">
        <f>ROUND((SUM(BI128:BI135)),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49</v>
      </c>
      <c r="E43" s="165"/>
      <c r="F43" s="165"/>
      <c r="G43" s="166" t="s">
        <v>50</v>
      </c>
      <c r="H43" s="167" t="s">
        <v>51</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52</v>
      </c>
      <c r="E50" s="171"/>
      <c r="F50" s="171"/>
      <c r="G50" s="170" t="s">
        <v>53</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54</v>
      </c>
      <c r="E61" s="173"/>
      <c r="F61" s="174" t="s">
        <v>55</v>
      </c>
      <c r="G61" s="172" t="s">
        <v>54</v>
      </c>
      <c r="H61" s="173"/>
      <c r="I61" s="173"/>
      <c r="J61" s="175" t="s">
        <v>55</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56</v>
      </c>
      <c r="E65" s="176"/>
      <c r="F65" s="176"/>
      <c r="G65" s="170" t="s">
        <v>57</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54</v>
      </c>
      <c r="E76" s="173"/>
      <c r="F76" s="174" t="s">
        <v>55</v>
      </c>
      <c r="G76" s="172" t="s">
        <v>54</v>
      </c>
      <c r="H76" s="173"/>
      <c r="I76" s="173"/>
      <c r="J76" s="175" t="s">
        <v>55</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192</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úseku Nejdek - Nové Hamry</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186</v>
      </c>
      <c r="D86" s="19"/>
      <c r="E86" s="19"/>
      <c r="F86" s="19"/>
      <c r="G86" s="19"/>
      <c r="H86" s="19"/>
      <c r="I86" s="19"/>
      <c r="J86" s="19"/>
      <c r="K86" s="19"/>
      <c r="L86" s="17"/>
    </row>
    <row r="87" s="1" customFormat="1" ht="16.5" customHeight="1">
      <c r="B87" s="18"/>
      <c r="C87" s="19"/>
      <c r="D87" s="19"/>
      <c r="E87" s="181" t="s">
        <v>1024</v>
      </c>
      <c r="F87" s="19"/>
      <c r="G87" s="19"/>
      <c r="H87" s="19"/>
      <c r="I87" s="19"/>
      <c r="J87" s="19"/>
      <c r="K87" s="19"/>
      <c r="L87" s="17"/>
    </row>
    <row r="88" s="1" customFormat="1" ht="12" customHeight="1">
      <c r="B88" s="18"/>
      <c r="C88" s="29" t="s">
        <v>188</v>
      </c>
      <c r="D88" s="19"/>
      <c r="E88" s="19"/>
      <c r="F88" s="19"/>
      <c r="G88" s="19"/>
      <c r="H88" s="19"/>
      <c r="I88" s="19"/>
      <c r="J88" s="19"/>
      <c r="K88" s="19"/>
      <c r="L88" s="17"/>
    </row>
    <row r="89" s="2" customFormat="1" ht="16.5" customHeight="1">
      <c r="A89" s="35"/>
      <c r="B89" s="36"/>
      <c r="C89" s="37"/>
      <c r="D89" s="37"/>
      <c r="E89" s="182" t="s">
        <v>1662</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630</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A.3.4.2 - VRN</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26. 9. 2022</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Správa železnic, státní organizace</v>
      </c>
      <c r="G95" s="37"/>
      <c r="H95" s="37"/>
      <c r="I95" s="29" t="s">
        <v>32</v>
      </c>
      <c r="J95" s="33" t="str">
        <f>E25</f>
        <v>Progi spol. s r.o.</v>
      </c>
      <c r="K95" s="37"/>
      <c r="L95" s="60"/>
      <c r="S95" s="35"/>
      <c r="T95" s="35"/>
      <c r="U95" s="35"/>
      <c r="V95" s="35"/>
      <c r="W95" s="35"/>
      <c r="X95" s="35"/>
      <c r="Y95" s="35"/>
      <c r="Z95" s="35"/>
      <c r="AA95" s="35"/>
      <c r="AB95" s="35"/>
      <c r="AC95" s="35"/>
      <c r="AD95" s="35"/>
      <c r="AE95" s="35"/>
    </row>
    <row r="96" s="2" customFormat="1" ht="15.15" customHeight="1">
      <c r="A96" s="35"/>
      <c r="B96" s="36"/>
      <c r="C96" s="29" t="s">
        <v>30</v>
      </c>
      <c r="D96" s="37"/>
      <c r="E96" s="37"/>
      <c r="F96" s="24" t="str">
        <f>IF(E22="","",E22)</f>
        <v>Vyplň údaj</v>
      </c>
      <c r="G96" s="37"/>
      <c r="H96" s="37"/>
      <c r="I96" s="29" t="s">
        <v>36</v>
      </c>
      <c r="J96" s="33" t="str">
        <f>E28</f>
        <v>Pavlína Liprtová</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193</v>
      </c>
      <c r="D98" s="184"/>
      <c r="E98" s="184"/>
      <c r="F98" s="184"/>
      <c r="G98" s="184"/>
      <c r="H98" s="184"/>
      <c r="I98" s="184"/>
      <c r="J98" s="185" t="s">
        <v>194</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195</v>
      </c>
      <c r="D100" s="37"/>
      <c r="E100" s="37"/>
      <c r="F100" s="37"/>
      <c r="G100" s="37"/>
      <c r="H100" s="37"/>
      <c r="I100" s="37"/>
      <c r="J100" s="107">
        <f>J128</f>
        <v>0</v>
      </c>
      <c r="K100" s="37"/>
      <c r="L100" s="60"/>
      <c r="S100" s="35"/>
      <c r="T100" s="35"/>
      <c r="U100" s="35"/>
      <c r="V100" s="35"/>
      <c r="W100" s="35"/>
      <c r="X100" s="35"/>
      <c r="Y100" s="35"/>
      <c r="Z100" s="35"/>
      <c r="AA100" s="35"/>
      <c r="AB100" s="35"/>
      <c r="AC100" s="35"/>
      <c r="AD100" s="35"/>
      <c r="AE100" s="35"/>
      <c r="AU100" s="14" t="s">
        <v>196</v>
      </c>
    </row>
    <row r="101" s="9" customFormat="1" ht="24.96" customHeight="1">
      <c r="A101" s="9"/>
      <c r="B101" s="187"/>
      <c r="C101" s="188"/>
      <c r="D101" s="189" t="s">
        <v>998</v>
      </c>
      <c r="E101" s="190"/>
      <c r="F101" s="190"/>
      <c r="G101" s="190"/>
      <c r="H101" s="190"/>
      <c r="I101" s="190"/>
      <c r="J101" s="191">
        <f>J129</f>
        <v>0</v>
      </c>
      <c r="K101" s="188"/>
      <c r="L101" s="192"/>
      <c r="S101" s="9"/>
      <c r="T101" s="9"/>
      <c r="U101" s="9"/>
      <c r="V101" s="9"/>
      <c r="W101" s="9"/>
      <c r="X101" s="9"/>
      <c r="Y101" s="9"/>
      <c r="Z101" s="9"/>
      <c r="AA101" s="9"/>
      <c r="AB101" s="9"/>
      <c r="AC101" s="9"/>
      <c r="AD101" s="9"/>
      <c r="AE101" s="9"/>
    </row>
    <row r="102" s="10" customFormat="1" ht="19.92" customHeight="1">
      <c r="A102" s="10"/>
      <c r="B102" s="193"/>
      <c r="C102" s="129"/>
      <c r="D102" s="194" t="s">
        <v>1213</v>
      </c>
      <c r="E102" s="195"/>
      <c r="F102" s="195"/>
      <c r="G102" s="195"/>
      <c r="H102" s="195"/>
      <c r="I102" s="195"/>
      <c r="J102" s="196">
        <f>J130</f>
        <v>0</v>
      </c>
      <c r="K102" s="129"/>
      <c r="L102" s="197"/>
      <c r="S102" s="10"/>
      <c r="T102" s="10"/>
      <c r="U102" s="10"/>
      <c r="V102" s="10"/>
      <c r="W102" s="10"/>
      <c r="X102" s="10"/>
      <c r="Y102" s="10"/>
      <c r="Z102" s="10"/>
      <c r="AA102" s="10"/>
      <c r="AB102" s="10"/>
      <c r="AC102" s="10"/>
      <c r="AD102" s="10"/>
      <c r="AE102" s="10"/>
    </row>
    <row r="103" s="10" customFormat="1" ht="19.92" customHeight="1">
      <c r="A103" s="10"/>
      <c r="B103" s="193"/>
      <c r="C103" s="129"/>
      <c r="D103" s="194" t="s">
        <v>1214</v>
      </c>
      <c r="E103" s="195"/>
      <c r="F103" s="195"/>
      <c r="G103" s="195"/>
      <c r="H103" s="195"/>
      <c r="I103" s="195"/>
      <c r="J103" s="196">
        <f>J132</f>
        <v>0</v>
      </c>
      <c r="K103" s="129"/>
      <c r="L103" s="197"/>
      <c r="S103" s="10"/>
      <c r="T103" s="10"/>
      <c r="U103" s="10"/>
      <c r="V103" s="10"/>
      <c r="W103" s="10"/>
      <c r="X103" s="10"/>
      <c r="Y103" s="10"/>
      <c r="Z103" s="10"/>
      <c r="AA103" s="10"/>
      <c r="AB103" s="10"/>
      <c r="AC103" s="10"/>
      <c r="AD103" s="10"/>
      <c r="AE103" s="10"/>
    </row>
    <row r="104" s="10" customFormat="1" ht="19.92" customHeight="1">
      <c r="A104" s="10"/>
      <c r="B104" s="193"/>
      <c r="C104" s="129"/>
      <c r="D104" s="194" t="s">
        <v>1215</v>
      </c>
      <c r="E104" s="195"/>
      <c r="F104" s="195"/>
      <c r="G104" s="195"/>
      <c r="H104" s="195"/>
      <c r="I104" s="195"/>
      <c r="J104" s="196">
        <f>J134</f>
        <v>0</v>
      </c>
      <c r="K104" s="129"/>
      <c r="L104" s="197"/>
      <c r="S104" s="10"/>
      <c r="T104" s="10"/>
      <c r="U104" s="10"/>
      <c r="V104" s="10"/>
      <c r="W104" s="10"/>
      <c r="X104" s="10"/>
      <c r="Y104" s="10"/>
      <c r="Z104" s="10"/>
      <c r="AA104" s="10"/>
      <c r="AB104" s="10"/>
      <c r="AC104" s="10"/>
      <c r="AD104" s="10"/>
      <c r="AE104" s="10"/>
    </row>
    <row r="105" s="2" customFormat="1" ht="21.84" customHeight="1">
      <c r="A105" s="35"/>
      <c r="B105" s="36"/>
      <c r="C105" s="37"/>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6.96" customHeight="1">
      <c r="A106" s="35"/>
      <c r="B106" s="63"/>
      <c r="C106" s="64"/>
      <c r="D106" s="64"/>
      <c r="E106" s="64"/>
      <c r="F106" s="64"/>
      <c r="G106" s="64"/>
      <c r="H106" s="64"/>
      <c r="I106" s="64"/>
      <c r="J106" s="64"/>
      <c r="K106" s="64"/>
      <c r="L106" s="60"/>
      <c r="S106" s="35"/>
      <c r="T106" s="35"/>
      <c r="U106" s="35"/>
      <c r="V106" s="35"/>
      <c r="W106" s="35"/>
      <c r="X106" s="35"/>
      <c r="Y106" s="35"/>
      <c r="Z106" s="35"/>
      <c r="AA106" s="35"/>
      <c r="AB106" s="35"/>
      <c r="AC106" s="35"/>
      <c r="AD106" s="35"/>
      <c r="AE106" s="35"/>
    </row>
    <row r="110" s="2" customFormat="1" ht="6.96" customHeight="1">
      <c r="A110" s="35"/>
      <c r="B110" s="65"/>
      <c r="C110" s="66"/>
      <c r="D110" s="66"/>
      <c r="E110" s="66"/>
      <c r="F110" s="66"/>
      <c r="G110" s="66"/>
      <c r="H110" s="66"/>
      <c r="I110" s="66"/>
      <c r="J110" s="66"/>
      <c r="K110" s="66"/>
      <c r="L110" s="60"/>
      <c r="S110" s="35"/>
      <c r="T110" s="35"/>
      <c r="U110" s="35"/>
      <c r="V110" s="35"/>
      <c r="W110" s="35"/>
      <c r="X110" s="35"/>
      <c r="Y110" s="35"/>
      <c r="Z110" s="35"/>
      <c r="AA110" s="35"/>
      <c r="AB110" s="35"/>
      <c r="AC110" s="35"/>
      <c r="AD110" s="35"/>
      <c r="AE110" s="35"/>
    </row>
    <row r="111" s="2" customFormat="1" ht="24.96" customHeight="1">
      <c r="A111" s="35"/>
      <c r="B111" s="36"/>
      <c r="C111" s="20" t="s">
        <v>200</v>
      </c>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6.96" customHeight="1">
      <c r="A112" s="35"/>
      <c r="B112" s="36"/>
      <c r="C112" s="37"/>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12" customHeight="1">
      <c r="A113" s="35"/>
      <c r="B113" s="36"/>
      <c r="C113" s="29" t="s">
        <v>16</v>
      </c>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6.5" customHeight="1">
      <c r="A114" s="35"/>
      <c r="B114" s="36"/>
      <c r="C114" s="37"/>
      <c r="D114" s="37"/>
      <c r="E114" s="181" t="str">
        <f>E7</f>
        <v>Oprava úseku Nejdek - Nové Hamry</v>
      </c>
      <c r="F114" s="29"/>
      <c r="G114" s="29"/>
      <c r="H114" s="29"/>
      <c r="I114" s="37"/>
      <c r="J114" s="37"/>
      <c r="K114" s="37"/>
      <c r="L114" s="60"/>
      <c r="S114" s="35"/>
      <c r="T114" s="35"/>
      <c r="U114" s="35"/>
      <c r="V114" s="35"/>
      <c r="W114" s="35"/>
      <c r="X114" s="35"/>
      <c r="Y114" s="35"/>
      <c r="Z114" s="35"/>
      <c r="AA114" s="35"/>
      <c r="AB114" s="35"/>
      <c r="AC114" s="35"/>
      <c r="AD114" s="35"/>
      <c r="AE114" s="35"/>
    </row>
    <row r="115" s="1" customFormat="1" ht="12" customHeight="1">
      <c r="B115" s="18"/>
      <c r="C115" s="29" t="s">
        <v>186</v>
      </c>
      <c r="D115" s="19"/>
      <c r="E115" s="19"/>
      <c r="F115" s="19"/>
      <c r="G115" s="19"/>
      <c r="H115" s="19"/>
      <c r="I115" s="19"/>
      <c r="J115" s="19"/>
      <c r="K115" s="19"/>
      <c r="L115" s="17"/>
    </row>
    <row r="116" s="1" customFormat="1" ht="16.5" customHeight="1">
      <c r="B116" s="18"/>
      <c r="C116" s="19"/>
      <c r="D116" s="19"/>
      <c r="E116" s="181" t="s">
        <v>1024</v>
      </c>
      <c r="F116" s="19"/>
      <c r="G116" s="19"/>
      <c r="H116" s="19"/>
      <c r="I116" s="19"/>
      <c r="J116" s="19"/>
      <c r="K116" s="19"/>
      <c r="L116" s="17"/>
    </row>
    <row r="117" s="1" customFormat="1" ht="12" customHeight="1">
      <c r="B117" s="18"/>
      <c r="C117" s="29" t="s">
        <v>188</v>
      </c>
      <c r="D117" s="19"/>
      <c r="E117" s="19"/>
      <c r="F117" s="19"/>
      <c r="G117" s="19"/>
      <c r="H117" s="19"/>
      <c r="I117" s="19"/>
      <c r="J117" s="19"/>
      <c r="K117" s="19"/>
      <c r="L117" s="17"/>
    </row>
    <row r="118" s="2" customFormat="1" ht="16.5" customHeight="1">
      <c r="A118" s="35"/>
      <c r="B118" s="36"/>
      <c r="C118" s="37"/>
      <c r="D118" s="37"/>
      <c r="E118" s="182" t="s">
        <v>1662</v>
      </c>
      <c r="F118" s="37"/>
      <c r="G118" s="37"/>
      <c r="H118" s="37"/>
      <c r="I118" s="37"/>
      <c r="J118" s="37"/>
      <c r="K118" s="37"/>
      <c r="L118" s="60"/>
      <c r="S118" s="35"/>
      <c r="T118" s="35"/>
      <c r="U118" s="35"/>
      <c r="V118" s="35"/>
      <c r="W118" s="35"/>
      <c r="X118" s="35"/>
      <c r="Y118" s="35"/>
      <c r="Z118" s="35"/>
      <c r="AA118" s="35"/>
      <c r="AB118" s="35"/>
      <c r="AC118" s="35"/>
      <c r="AD118" s="35"/>
      <c r="AE118" s="35"/>
    </row>
    <row r="119" s="2" customFormat="1" ht="12" customHeight="1">
      <c r="A119" s="35"/>
      <c r="B119" s="36"/>
      <c r="C119" s="29" t="s">
        <v>630</v>
      </c>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2" customFormat="1" ht="16.5" customHeight="1">
      <c r="A120" s="35"/>
      <c r="B120" s="36"/>
      <c r="C120" s="37"/>
      <c r="D120" s="37"/>
      <c r="E120" s="73" t="str">
        <f>E13</f>
        <v>A.3.4.2 - VRN</v>
      </c>
      <c r="F120" s="37"/>
      <c r="G120" s="37"/>
      <c r="H120" s="37"/>
      <c r="I120" s="37"/>
      <c r="J120" s="37"/>
      <c r="K120" s="37"/>
      <c r="L120" s="60"/>
      <c r="S120" s="35"/>
      <c r="T120" s="35"/>
      <c r="U120" s="35"/>
      <c r="V120" s="35"/>
      <c r="W120" s="35"/>
      <c r="X120" s="35"/>
      <c r="Y120" s="35"/>
      <c r="Z120" s="35"/>
      <c r="AA120" s="35"/>
      <c r="AB120" s="35"/>
      <c r="AC120" s="35"/>
      <c r="AD120" s="35"/>
      <c r="AE120" s="35"/>
    </row>
    <row r="121" s="2" customFormat="1" ht="6.96" customHeight="1">
      <c r="A121" s="35"/>
      <c r="B121" s="36"/>
      <c r="C121" s="37"/>
      <c r="D121" s="37"/>
      <c r="E121" s="37"/>
      <c r="F121" s="37"/>
      <c r="G121" s="37"/>
      <c r="H121" s="37"/>
      <c r="I121" s="37"/>
      <c r="J121" s="37"/>
      <c r="K121" s="37"/>
      <c r="L121" s="60"/>
      <c r="S121" s="35"/>
      <c r="T121" s="35"/>
      <c r="U121" s="35"/>
      <c r="V121" s="35"/>
      <c r="W121" s="35"/>
      <c r="X121" s="35"/>
      <c r="Y121" s="35"/>
      <c r="Z121" s="35"/>
      <c r="AA121" s="35"/>
      <c r="AB121" s="35"/>
      <c r="AC121" s="35"/>
      <c r="AD121" s="35"/>
      <c r="AE121" s="35"/>
    </row>
    <row r="122" s="2" customFormat="1" ht="12" customHeight="1">
      <c r="A122" s="35"/>
      <c r="B122" s="36"/>
      <c r="C122" s="29" t="s">
        <v>20</v>
      </c>
      <c r="D122" s="37"/>
      <c r="E122" s="37"/>
      <c r="F122" s="24" t="str">
        <f>F16</f>
        <v xml:space="preserve"> </v>
      </c>
      <c r="G122" s="37"/>
      <c r="H122" s="37"/>
      <c r="I122" s="29" t="s">
        <v>22</v>
      </c>
      <c r="J122" s="76" t="str">
        <f>IF(J16="","",J16)</f>
        <v>26. 9. 2022</v>
      </c>
      <c r="K122" s="37"/>
      <c r="L122" s="60"/>
      <c r="S122" s="35"/>
      <c r="T122" s="35"/>
      <c r="U122" s="35"/>
      <c r="V122" s="35"/>
      <c r="W122" s="35"/>
      <c r="X122" s="35"/>
      <c r="Y122" s="35"/>
      <c r="Z122" s="35"/>
      <c r="AA122" s="35"/>
      <c r="AB122" s="35"/>
      <c r="AC122" s="35"/>
      <c r="AD122" s="35"/>
      <c r="AE122" s="35"/>
    </row>
    <row r="123" s="2" customFormat="1" ht="6.96" customHeight="1">
      <c r="A123" s="35"/>
      <c r="B123" s="36"/>
      <c r="C123" s="37"/>
      <c r="D123" s="37"/>
      <c r="E123" s="37"/>
      <c r="F123" s="37"/>
      <c r="G123" s="37"/>
      <c r="H123" s="37"/>
      <c r="I123" s="37"/>
      <c r="J123" s="37"/>
      <c r="K123" s="37"/>
      <c r="L123" s="60"/>
      <c r="S123" s="35"/>
      <c r="T123" s="35"/>
      <c r="U123" s="35"/>
      <c r="V123" s="35"/>
      <c r="W123" s="35"/>
      <c r="X123" s="35"/>
      <c r="Y123" s="35"/>
      <c r="Z123" s="35"/>
      <c r="AA123" s="35"/>
      <c r="AB123" s="35"/>
      <c r="AC123" s="35"/>
      <c r="AD123" s="35"/>
      <c r="AE123" s="35"/>
    </row>
    <row r="124" s="2" customFormat="1" ht="15.15" customHeight="1">
      <c r="A124" s="35"/>
      <c r="B124" s="36"/>
      <c r="C124" s="29" t="s">
        <v>24</v>
      </c>
      <c r="D124" s="37"/>
      <c r="E124" s="37"/>
      <c r="F124" s="24" t="str">
        <f>E19</f>
        <v>Správa železnic, státní organizace</v>
      </c>
      <c r="G124" s="37"/>
      <c r="H124" s="37"/>
      <c r="I124" s="29" t="s">
        <v>32</v>
      </c>
      <c r="J124" s="33" t="str">
        <f>E25</f>
        <v>Progi spol. s r.o.</v>
      </c>
      <c r="K124" s="37"/>
      <c r="L124" s="60"/>
      <c r="S124" s="35"/>
      <c r="T124" s="35"/>
      <c r="U124" s="35"/>
      <c r="V124" s="35"/>
      <c r="W124" s="35"/>
      <c r="X124" s="35"/>
      <c r="Y124" s="35"/>
      <c r="Z124" s="35"/>
      <c r="AA124" s="35"/>
      <c r="AB124" s="35"/>
      <c r="AC124" s="35"/>
      <c r="AD124" s="35"/>
      <c r="AE124" s="35"/>
    </row>
    <row r="125" s="2" customFormat="1" ht="15.15" customHeight="1">
      <c r="A125" s="35"/>
      <c r="B125" s="36"/>
      <c r="C125" s="29" t="s">
        <v>30</v>
      </c>
      <c r="D125" s="37"/>
      <c r="E125" s="37"/>
      <c r="F125" s="24" t="str">
        <f>IF(E22="","",E22)</f>
        <v>Vyplň údaj</v>
      </c>
      <c r="G125" s="37"/>
      <c r="H125" s="37"/>
      <c r="I125" s="29" t="s">
        <v>36</v>
      </c>
      <c r="J125" s="33" t="str">
        <f>E28</f>
        <v>Pavlína Liprtová</v>
      </c>
      <c r="K125" s="37"/>
      <c r="L125" s="60"/>
      <c r="S125" s="35"/>
      <c r="T125" s="35"/>
      <c r="U125" s="35"/>
      <c r="V125" s="35"/>
      <c r="W125" s="35"/>
      <c r="X125" s="35"/>
      <c r="Y125" s="35"/>
      <c r="Z125" s="35"/>
      <c r="AA125" s="35"/>
      <c r="AB125" s="35"/>
      <c r="AC125" s="35"/>
      <c r="AD125" s="35"/>
      <c r="AE125" s="35"/>
    </row>
    <row r="126" s="2" customFormat="1" ht="10.32" customHeight="1">
      <c r="A126" s="35"/>
      <c r="B126" s="36"/>
      <c r="C126" s="37"/>
      <c r="D126" s="37"/>
      <c r="E126" s="37"/>
      <c r="F126" s="37"/>
      <c r="G126" s="37"/>
      <c r="H126" s="37"/>
      <c r="I126" s="37"/>
      <c r="J126" s="37"/>
      <c r="K126" s="37"/>
      <c r="L126" s="60"/>
      <c r="S126" s="35"/>
      <c r="T126" s="35"/>
      <c r="U126" s="35"/>
      <c r="V126" s="35"/>
      <c r="W126" s="35"/>
      <c r="X126" s="35"/>
      <c r="Y126" s="35"/>
      <c r="Z126" s="35"/>
      <c r="AA126" s="35"/>
      <c r="AB126" s="35"/>
      <c r="AC126" s="35"/>
      <c r="AD126" s="35"/>
      <c r="AE126" s="35"/>
    </row>
    <row r="127" s="11" customFormat="1" ht="29.28" customHeight="1">
      <c r="A127" s="198"/>
      <c r="B127" s="199"/>
      <c r="C127" s="200" t="s">
        <v>201</v>
      </c>
      <c r="D127" s="201" t="s">
        <v>64</v>
      </c>
      <c r="E127" s="201" t="s">
        <v>60</v>
      </c>
      <c r="F127" s="201" t="s">
        <v>61</v>
      </c>
      <c r="G127" s="201" t="s">
        <v>202</v>
      </c>
      <c r="H127" s="201" t="s">
        <v>203</v>
      </c>
      <c r="I127" s="201" t="s">
        <v>204</v>
      </c>
      <c r="J127" s="202" t="s">
        <v>194</v>
      </c>
      <c r="K127" s="203" t="s">
        <v>205</v>
      </c>
      <c r="L127" s="204"/>
      <c r="M127" s="97" t="s">
        <v>1</v>
      </c>
      <c r="N127" s="98" t="s">
        <v>43</v>
      </c>
      <c r="O127" s="98" t="s">
        <v>206</v>
      </c>
      <c r="P127" s="98" t="s">
        <v>207</v>
      </c>
      <c r="Q127" s="98" t="s">
        <v>208</v>
      </c>
      <c r="R127" s="98" t="s">
        <v>209</v>
      </c>
      <c r="S127" s="98" t="s">
        <v>210</v>
      </c>
      <c r="T127" s="99" t="s">
        <v>211</v>
      </c>
      <c r="U127" s="198"/>
      <c r="V127" s="198"/>
      <c r="W127" s="198"/>
      <c r="X127" s="198"/>
      <c r="Y127" s="198"/>
      <c r="Z127" s="198"/>
      <c r="AA127" s="198"/>
      <c r="AB127" s="198"/>
      <c r="AC127" s="198"/>
      <c r="AD127" s="198"/>
      <c r="AE127" s="198"/>
    </row>
    <row r="128" s="2" customFormat="1" ht="22.8" customHeight="1">
      <c r="A128" s="35"/>
      <c r="B128" s="36"/>
      <c r="C128" s="104" t="s">
        <v>212</v>
      </c>
      <c r="D128" s="37"/>
      <c r="E128" s="37"/>
      <c r="F128" s="37"/>
      <c r="G128" s="37"/>
      <c r="H128" s="37"/>
      <c r="I128" s="37"/>
      <c r="J128" s="205">
        <f>BK128</f>
        <v>0</v>
      </c>
      <c r="K128" s="37"/>
      <c r="L128" s="41"/>
      <c r="M128" s="100"/>
      <c r="N128" s="206"/>
      <c r="O128" s="101"/>
      <c r="P128" s="207">
        <f>P129</f>
        <v>0</v>
      </c>
      <c r="Q128" s="101"/>
      <c r="R128" s="207">
        <f>R129</f>
        <v>0</v>
      </c>
      <c r="S128" s="101"/>
      <c r="T128" s="208">
        <f>T129</f>
        <v>0</v>
      </c>
      <c r="U128" s="35"/>
      <c r="V128" s="35"/>
      <c r="W128" s="35"/>
      <c r="X128" s="35"/>
      <c r="Y128" s="35"/>
      <c r="Z128" s="35"/>
      <c r="AA128" s="35"/>
      <c r="AB128" s="35"/>
      <c r="AC128" s="35"/>
      <c r="AD128" s="35"/>
      <c r="AE128" s="35"/>
      <c r="AT128" s="14" t="s">
        <v>78</v>
      </c>
      <c r="AU128" s="14" t="s">
        <v>196</v>
      </c>
      <c r="BK128" s="209">
        <f>BK129</f>
        <v>0</v>
      </c>
    </row>
    <row r="129" s="12" customFormat="1" ht="25.92" customHeight="1">
      <c r="A129" s="12"/>
      <c r="B129" s="210"/>
      <c r="C129" s="211"/>
      <c r="D129" s="212" t="s">
        <v>78</v>
      </c>
      <c r="E129" s="213" t="s">
        <v>148</v>
      </c>
      <c r="F129" s="213" t="s">
        <v>999</v>
      </c>
      <c r="G129" s="211"/>
      <c r="H129" s="211"/>
      <c r="I129" s="214"/>
      <c r="J129" s="215">
        <f>BK129</f>
        <v>0</v>
      </c>
      <c r="K129" s="211"/>
      <c r="L129" s="216"/>
      <c r="M129" s="217"/>
      <c r="N129" s="218"/>
      <c r="O129" s="218"/>
      <c r="P129" s="219">
        <f>P130+P132+P134</f>
        <v>0</v>
      </c>
      <c r="Q129" s="218"/>
      <c r="R129" s="219">
        <f>R130+R132+R134</f>
        <v>0</v>
      </c>
      <c r="S129" s="218"/>
      <c r="T129" s="220">
        <f>T130+T132+T134</f>
        <v>0</v>
      </c>
      <c r="U129" s="12"/>
      <c r="V129" s="12"/>
      <c r="W129" s="12"/>
      <c r="X129" s="12"/>
      <c r="Y129" s="12"/>
      <c r="Z129" s="12"/>
      <c r="AA129" s="12"/>
      <c r="AB129" s="12"/>
      <c r="AC129" s="12"/>
      <c r="AD129" s="12"/>
      <c r="AE129" s="12"/>
      <c r="AR129" s="221" t="s">
        <v>216</v>
      </c>
      <c r="AT129" s="222" t="s">
        <v>78</v>
      </c>
      <c r="AU129" s="222" t="s">
        <v>79</v>
      </c>
      <c r="AY129" s="221" t="s">
        <v>215</v>
      </c>
      <c r="BK129" s="223">
        <f>BK130+BK132+BK134</f>
        <v>0</v>
      </c>
    </row>
    <row r="130" s="12" customFormat="1" ht="22.8" customHeight="1">
      <c r="A130" s="12"/>
      <c r="B130" s="210"/>
      <c r="C130" s="211"/>
      <c r="D130" s="212" t="s">
        <v>78</v>
      </c>
      <c r="E130" s="224" t="s">
        <v>1216</v>
      </c>
      <c r="F130" s="224" t="s">
        <v>1217</v>
      </c>
      <c r="G130" s="211"/>
      <c r="H130" s="211"/>
      <c r="I130" s="214"/>
      <c r="J130" s="225">
        <f>BK130</f>
        <v>0</v>
      </c>
      <c r="K130" s="211"/>
      <c r="L130" s="216"/>
      <c r="M130" s="217"/>
      <c r="N130" s="218"/>
      <c r="O130" s="218"/>
      <c r="P130" s="219">
        <f>P131</f>
        <v>0</v>
      </c>
      <c r="Q130" s="218"/>
      <c r="R130" s="219">
        <f>R131</f>
        <v>0</v>
      </c>
      <c r="S130" s="218"/>
      <c r="T130" s="220">
        <f>T131</f>
        <v>0</v>
      </c>
      <c r="U130" s="12"/>
      <c r="V130" s="12"/>
      <c r="W130" s="12"/>
      <c r="X130" s="12"/>
      <c r="Y130" s="12"/>
      <c r="Z130" s="12"/>
      <c r="AA130" s="12"/>
      <c r="AB130" s="12"/>
      <c r="AC130" s="12"/>
      <c r="AD130" s="12"/>
      <c r="AE130" s="12"/>
      <c r="AR130" s="221" t="s">
        <v>216</v>
      </c>
      <c r="AT130" s="222" t="s">
        <v>78</v>
      </c>
      <c r="AU130" s="222" t="s">
        <v>86</v>
      </c>
      <c r="AY130" s="221" t="s">
        <v>215</v>
      </c>
      <c r="BK130" s="223">
        <f>BK131</f>
        <v>0</v>
      </c>
    </row>
    <row r="131" s="2" customFormat="1" ht="16.5" customHeight="1">
      <c r="A131" s="35"/>
      <c r="B131" s="36"/>
      <c r="C131" s="241" t="s">
        <v>86</v>
      </c>
      <c r="D131" s="241" t="s">
        <v>256</v>
      </c>
      <c r="E131" s="242" t="s">
        <v>1218</v>
      </c>
      <c r="F131" s="243" t="s">
        <v>1219</v>
      </c>
      <c r="G131" s="244" t="s">
        <v>1220</v>
      </c>
      <c r="H131" s="245">
        <v>78895</v>
      </c>
      <c r="I131" s="246"/>
      <c r="J131" s="247">
        <f>ROUND(I131*H131,2)</f>
        <v>0</v>
      </c>
      <c r="K131" s="248"/>
      <c r="L131" s="41"/>
      <c r="M131" s="249" t="s">
        <v>1</v>
      </c>
      <c r="N131" s="250" t="s">
        <v>44</v>
      </c>
      <c r="O131" s="88"/>
      <c r="P131" s="237">
        <f>O131*H131</f>
        <v>0</v>
      </c>
      <c r="Q131" s="237">
        <v>0</v>
      </c>
      <c r="R131" s="237">
        <f>Q131*H131</f>
        <v>0</v>
      </c>
      <c r="S131" s="237">
        <v>0</v>
      </c>
      <c r="T131" s="238">
        <f>S131*H131</f>
        <v>0</v>
      </c>
      <c r="U131" s="35"/>
      <c r="V131" s="35"/>
      <c r="W131" s="35"/>
      <c r="X131" s="35"/>
      <c r="Y131" s="35"/>
      <c r="Z131" s="35"/>
      <c r="AA131" s="35"/>
      <c r="AB131" s="35"/>
      <c r="AC131" s="35"/>
      <c r="AD131" s="35"/>
      <c r="AE131" s="35"/>
      <c r="AR131" s="239" t="s">
        <v>101</v>
      </c>
      <c r="AT131" s="239" t="s">
        <v>256</v>
      </c>
      <c r="AU131" s="239" t="s">
        <v>88</v>
      </c>
      <c r="AY131" s="14" t="s">
        <v>215</v>
      </c>
      <c r="BE131" s="240">
        <f>IF(N131="základní",J131,0)</f>
        <v>0</v>
      </c>
      <c r="BF131" s="240">
        <f>IF(N131="snížená",J131,0)</f>
        <v>0</v>
      </c>
      <c r="BG131" s="240">
        <f>IF(N131="zákl. přenesená",J131,0)</f>
        <v>0</v>
      </c>
      <c r="BH131" s="240">
        <f>IF(N131="sníž. přenesená",J131,0)</f>
        <v>0</v>
      </c>
      <c r="BI131" s="240">
        <f>IF(N131="nulová",J131,0)</f>
        <v>0</v>
      </c>
      <c r="BJ131" s="14" t="s">
        <v>86</v>
      </c>
      <c r="BK131" s="240">
        <f>ROUND(I131*H131,2)</f>
        <v>0</v>
      </c>
      <c r="BL131" s="14" t="s">
        <v>101</v>
      </c>
      <c r="BM131" s="239" t="s">
        <v>1754</v>
      </c>
    </row>
    <row r="132" s="12" customFormat="1" ht="22.8" customHeight="1">
      <c r="A132" s="12"/>
      <c r="B132" s="210"/>
      <c r="C132" s="211"/>
      <c r="D132" s="212" t="s">
        <v>78</v>
      </c>
      <c r="E132" s="224" t="s">
        <v>1222</v>
      </c>
      <c r="F132" s="224" t="s">
        <v>1223</v>
      </c>
      <c r="G132" s="211"/>
      <c r="H132" s="211"/>
      <c r="I132" s="214"/>
      <c r="J132" s="225">
        <f>BK132</f>
        <v>0</v>
      </c>
      <c r="K132" s="211"/>
      <c r="L132" s="216"/>
      <c r="M132" s="217"/>
      <c r="N132" s="218"/>
      <c r="O132" s="218"/>
      <c r="P132" s="219">
        <f>P133</f>
        <v>0</v>
      </c>
      <c r="Q132" s="218"/>
      <c r="R132" s="219">
        <f>R133</f>
        <v>0</v>
      </c>
      <c r="S132" s="218"/>
      <c r="T132" s="220">
        <f>T133</f>
        <v>0</v>
      </c>
      <c r="U132" s="12"/>
      <c r="V132" s="12"/>
      <c r="W132" s="12"/>
      <c r="X132" s="12"/>
      <c r="Y132" s="12"/>
      <c r="Z132" s="12"/>
      <c r="AA132" s="12"/>
      <c r="AB132" s="12"/>
      <c r="AC132" s="12"/>
      <c r="AD132" s="12"/>
      <c r="AE132" s="12"/>
      <c r="AR132" s="221" t="s">
        <v>216</v>
      </c>
      <c r="AT132" s="222" t="s">
        <v>78</v>
      </c>
      <c r="AU132" s="222" t="s">
        <v>86</v>
      </c>
      <c r="AY132" s="221" t="s">
        <v>215</v>
      </c>
      <c r="BK132" s="223">
        <f>BK133</f>
        <v>0</v>
      </c>
    </row>
    <row r="133" s="2" customFormat="1" ht="16.5" customHeight="1">
      <c r="A133" s="35"/>
      <c r="B133" s="36"/>
      <c r="C133" s="241" t="s">
        <v>88</v>
      </c>
      <c r="D133" s="241" t="s">
        <v>256</v>
      </c>
      <c r="E133" s="242" t="s">
        <v>1224</v>
      </c>
      <c r="F133" s="243" t="s">
        <v>1223</v>
      </c>
      <c r="G133" s="244" t="s">
        <v>1220</v>
      </c>
      <c r="H133" s="245">
        <v>78895</v>
      </c>
      <c r="I133" s="246"/>
      <c r="J133" s="247">
        <f>ROUND(I133*H133,2)</f>
        <v>0</v>
      </c>
      <c r="K133" s="248"/>
      <c r="L133" s="41"/>
      <c r="M133" s="249" t="s">
        <v>1</v>
      </c>
      <c r="N133" s="250" t="s">
        <v>44</v>
      </c>
      <c r="O133" s="88"/>
      <c r="P133" s="237">
        <f>O133*H133</f>
        <v>0</v>
      </c>
      <c r="Q133" s="237">
        <v>0</v>
      </c>
      <c r="R133" s="237">
        <f>Q133*H133</f>
        <v>0</v>
      </c>
      <c r="S133" s="237">
        <v>0</v>
      </c>
      <c r="T133" s="238">
        <f>S133*H133</f>
        <v>0</v>
      </c>
      <c r="U133" s="35"/>
      <c r="V133" s="35"/>
      <c r="W133" s="35"/>
      <c r="X133" s="35"/>
      <c r="Y133" s="35"/>
      <c r="Z133" s="35"/>
      <c r="AA133" s="35"/>
      <c r="AB133" s="35"/>
      <c r="AC133" s="35"/>
      <c r="AD133" s="35"/>
      <c r="AE133" s="35"/>
      <c r="AR133" s="239" t="s">
        <v>101</v>
      </c>
      <c r="AT133" s="239" t="s">
        <v>256</v>
      </c>
      <c r="AU133" s="239" t="s">
        <v>88</v>
      </c>
      <c r="AY133" s="14" t="s">
        <v>215</v>
      </c>
      <c r="BE133" s="240">
        <f>IF(N133="základní",J133,0)</f>
        <v>0</v>
      </c>
      <c r="BF133" s="240">
        <f>IF(N133="snížená",J133,0)</f>
        <v>0</v>
      </c>
      <c r="BG133" s="240">
        <f>IF(N133="zákl. přenesená",J133,0)</f>
        <v>0</v>
      </c>
      <c r="BH133" s="240">
        <f>IF(N133="sníž. přenesená",J133,0)</f>
        <v>0</v>
      </c>
      <c r="BI133" s="240">
        <f>IF(N133="nulová",J133,0)</f>
        <v>0</v>
      </c>
      <c r="BJ133" s="14" t="s">
        <v>86</v>
      </c>
      <c r="BK133" s="240">
        <f>ROUND(I133*H133,2)</f>
        <v>0</v>
      </c>
      <c r="BL133" s="14" t="s">
        <v>101</v>
      </c>
      <c r="BM133" s="239" t="s">
        <v>1755</v>
      </c>
    </row>
    <row r="134" s="12" customFormat="1" ht="22.8" customHeight="1">
      <c r="A134" s="12"/>
      <c r="B134" s="210"/>
      <c r="C134" s="211"/>
      <c r="D134" s="212" t="s">
        <v>78</v>
      </c>
      <c r="E134" s="224" t="s">
        <v>1226</v>
      </c>
      <c r="F134" s="224" t="s">
        <v>1227</v>
      </c>
      <c r="G134" s="211"/>
      <c r="H134" s="211"/>
      <c r="I134" s="214"/>
      <c r="J134" s="225">
        <f>BK134</f>
        <v>0</v>
      </c>
      <c r="K134" s="211"/>
      <c r="L134" s="216"/>
      <c r="M134" s="217"/>
      <c r="N134" s="218"/>
      <c r="O134" s="218"/>
      <c r="P134" s="219">
        <f>P135</f>
        <v>0</v>
      </c>
      <c r="Q134" s="218"/>
      <c r="R134" s="219">
        <f>R135</f>
        <v>0</v>
      </c>
      <c r="S134" s="218"/>
      <c r="T134" s="220">
        <f>T135</f>
        <v>0</v>
      </c>
      <c r="U134" s="12"/>
      <c r="V134" s="12"/>
      <c r="W134" s="12"/>
      <c r="X134" s="12"/>
      <c r="Y134" s="12"/>
      <c r="Z134" s="12"/>
      <c r="AA134" s="12"/>
      <c r="AB134" s="12"/>
      <c r="AC134" s="12"/>
      <c r="AD134" s="12"/>
      <c r="AE134" s="12"/>
      <c r="AR134" s="221" t="s">
        <v>216</v>
      </c>
      <c r="AT134" s="222" t="s">
        <v>78</v>
      </c>
      <c r="AU134" s="222" t="s">
        <v>86</v>
      </c>
      <c r="AY134" s="221" t="s">
        <v>215</v>
      </c>
      <c r="BK134" s="223">
        <f>BK135</f>
        <v>0</v>
      </c>
    </row>
    <row r="135" s="2" customFormat="1" ht="16.5" customHeight="1">
      <c r="A135" s="35"/>
      <c r="B135" s="36"/>
      <c r="C135" s="241" t="s">
        <v>96</v>
      </c>
      <c r="D135" s="241" t="s">
        <v>256</v>
      </c>
      <c r="E135" s="242" t="s">
        <v>1228</v>
      </c>
      <c r="F135" s="243" t="s">
        <v>1227</v>
      </c>
      <c r="G135" s="244" t="s">
        <v>1220</v>
      </c>
      <c r="H135" s="245">
        <v>78895</v>
      </c>
      <c r="I135" s="246"/>
      <c r="J135" s="247">
        <f>ROUND(I135*H135,2)</f>
        <v>0</v>
      </c>
      <c r="K135" s="248"/>
      <c r="L135" s="41"/>
      <c r="M135" s="251" t="s">
        <v>1</v>
      </c>
      <c r="N135" s="252" t="s">
        <v>44</v>
      </c>
      <c r="O135" s="253"/>
      <c r="P135" s="254">
        <f>O135*H135</f>
        <v>0</v>
      </c>
      <c r="Q135" s="254">
        <v>0</v>
      </c>
      <c r="R135" s="254">
        <f>Q135*H135</f>
        <v>0</v>
      </c>
      <c r="S135" s="254">
        <v>0</v>
      </c>
      <c r="T135" s="255">
        <f>S135*H135</f>
        <v>0</v>
      </c>
      <c r="U135" s="35"/>
      <c r="V135" s="35"/>
      <c r="W135" s="35"/>
      <c r="X135" s="35"/>
      <c r="Y135" s="35"/>
      <c r="Z135" s="35"/>
      <c r="AA135" s="35"/>
      <c r="AB135" s="35"/>
      <c r="AC135" s="35"/>
      <c r="AD135" s="35"/>
      <c r="AE135" s="35"/>
      <c r="AR135" s="239" t="s">
        <v>992</v>
      </c>
      <c r="AT135" s="239" t="s">
        <v>256</v>
      </c>
      <c r="AU135" s="239" t="s">
        <v>88</v>
      </c>
      <c r="AY135" s="14" t="s">
        <v>215</v>
      </c>
      <c r="BE135" s="240">
        <f>IF(N135="základní",J135,0)</f>
        <v>0</v>
      </c>
      <c r="BF135" s="240">
        <f>IF(N135="snížená",J135,0)</f>
        <v>0</v>
      </c>
      <c r="BG135" s="240">
        <f>IF(N135="zákl. přenesená",J135,0)</f>
        <v>0</v>
      </c>
      <c r="BH135" s="240">
        <f>IF(N135="sníž. přenesená",J135,0)</f>
        <v>0</v>
      </c>
      <c r="BI135" s="240">
        <f>IF(N135="nulová",J135,0)</f>
        <v>0</v>
      </c>
      <c r="BJ135" s="14" t="s">
        <v>86</v>
      </c>
      <c r="BK135" s="240">
        <f>ROUND(I135*H135,2)</f>
        <v>0</v>
      </c>
      <c r="BL135" s="14" t="s">
        <v>992</v>
      </c>
      <c r="BM135" s="239" t="s">
        <v>1756</v>
      </c>
    </row>
    <row r="136" s="2" customFormat="1" ht="6.96" customHeight="1">
      <c r="A136" s="35"/>
      <c r="B136" s="63"/>
      <c r="C136" s="64"/>
      <c r="D136" s="64"/>
      <c r="E136" s="64"/>
      <c r="F136" s="64"/>
      <c r="G136" s="64"/>
      <c r="H136" s="64"/>
      <c r="I136" s="64"/>
      <c r="J136" s="64"/>
      <c r="K136" s="64"/>
      <c r="L136" s="41"/>
      <c r="M136" s="35"/>
      <c r="O136" s="35"/>
      <c r="P136" s="35"/>
      <c r="Q136" s="35"/>
      <c r="R136" s="35"/>
      <c r="S136" s="35"/>
      <c r="T136" s="35"/>
      <c r="U136" s="35"/>
      <c r="V136" s="35"/>
      <c r="W136" s="35"/>
      <c r="X136" s="35"/>
      <c r="Y136" s="35"/>
      <c r="Z136" s="35"/>
      <c r="AA136" s="35"/>
      <c r="AB136" s="35"/>
      <c r="AC136" s="35"/>
      <c r="AD136" s="35"/>
      <c r="AE136" s="35"/>
    </row>
  </sheetData>
  <sheetProtection sheet="1" autoFilter="0" formatColumns="0" formatRows="0" objects="1" scenarios="1" spinCount="100000" saltValue="Cfm94J4mfyc527IreD1JOP7y5lUeCO7SU6rIirpik5Fpncv/bHxtjXsGYnFKPYNI1yU7ghMSMJpGeMp91mt3/g==" hashValue="RoSpkAkyWa5BIhGVwUYndnYqpOCtxtfonhPQyNsi2osJJCc7Y+LvlWtQoTW5bd8BYpktbhmhkGyODje/os+GoQ==" algorithmName="SHA-512" password="CC35"/>
  <autoFilter ref="C127:K135"/>
  <mergeCells count="15">
    <mergeCell ref="E7:H7"/>
    <mergeCell ref="E11:H11"/>
    <mergeCell ref="E9:H9"/>
    <mergeCell ref="E13:H13"/>
    <mergeCell ref="E22:H22"/>
    <mergeCell ref="E31:H31"/>
    <mergeCell ref="E85:H85"/>
    <mergeCell ref="E89:H89"/>
    <mergeCell ref="E87:H87"/>
    <mergeCell ref="E91:H91"/>
    <mergeCell ref="E114:H114"/>
    <mergeCell ref="E118:H118"/>
    <mergeCell ref="E116:H116"/>
    <mergeCell ref="E120:H12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182</v>
      </c>
    </row>
    <row r="3" s="1" customFormat="1" ht="6.96" customHeight="1">
      <c r="B3" s="144"/>
      <c r="C3" s="145"/>
      <c r="D3" s="145"/>
      <c r="E3" s="145"/>
      <c r="F3" s="145"/>
      <c r="G3" s="145"/>
      <c r="H3" s="145"/>
      <c r="I3" s="145"/>
      <c r="J3" s="145"/>
      <c r="K3" s="145"/>
      <c r="L3" s="17"/>
      <c r="AT3" s="14" t="s">
        <v>88</v>
      </c>
    </row>
    <row r="4" s="1" customFormat="1" ht="24.96" customHeight="1">
      <c r="B4" s="17"/>
      <c r="D4" s="146" t="s">
        <v>185</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úseku Nejdek - Nové Hamry</v>
      </c>
      <c r="F7" s="148"/>
      <c r="G7" s="148"/>
      <c r="H7" s="148"/>
      <c r="L7" s="17"/>
    </row>
    <row r="8">
      <c r="B8" s="17"/>
      <c r="D8" s="148" t="s">
        <v>186</v>
      </c>
      <c r="L8" s="17"/>
    </row>
    <row r="9" s="1" customFormat="1" ht="16.5" customHeight="1">
      <c r="B9" s="17"/>
      <c r="E9" s="149" t="s">
        <v>1024</v>
      </c>
      <c r="F9" s="1"/>
      <c r="G9" s="1"/>
      <c r="H9" s="1"/>
      <c r="L9" s="17"/>
    </row>
    <row r="10" s="1" customFormat="1" ht="12" customHeight="1">
      <c r="B10" s="17"/>
      <c r="D10" s="148" t="s">
        <v>188</v>
      </c>
      <c r="L10" s="17"/>
    </row>
    <row r="11" s="2" customFormat="1" ht="16.5" customHeight="1">
      <c r="A11" s="35"/>
      <c r="B11" s="41"/>
      <c r="C11" s="35"/>
      <c r="D11" s="35"/>
      <c r="E11" s="150" t="s">
        <v>1757</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190</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1758</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26. 9. 2022</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26</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27</v>
      </c>
      <c r="F19" s="35"/>
      <c r="G19" s="35"/>
      <c r="H19" s="35"/>
      <c r="I19" s="148" t="s">
        <v>28</v>
      </c>
      <c r="J19" s="138" t="s">
        <v>29</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30</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28</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32</v>
      </c>
      <c r="E24" s="35"/>
      <c r="F24" s="35"/>
      <c r="G24" s="35"/>
      <c r="H24" s="35"/>
      <c r="I24" s="148" t="s">
        <v>25</v>
      </c>
      <c r="J24" s="138" t="s">
        <v>33</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34</v>
      </c>
      <c r="F25" s="35"/>
      <c r="G25" s="35"/>
      <c r="H25" s="35"/>
      <c r="I25" s="148" t="s">
        <v>28</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36</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37</v>
      </c>
      <c r="F28" s="35"/>
      <c r="G28" s="35"/>
      <c r="H28" s="35"/>
      <c r="I28" s="148" t="s">
        <v>28</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38</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39</v>
      </c>
      <c r="E34" s="35"/>
      <c r="F34" s="35"/>
      <c r="G34" s="35"/>
      <c r="H34" s="35"/>
      <c r="I34" s="35"/>
      <c r="J34" s="159">
        <f>ROUND(J135,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41</v>
      </c>
      <c r="G36" s="35"/>
      <c r="H36" s="35"/>
      <c r="I36" s="160" t="s">
        <v>40</v>
      </c>
      <c r="J36" s="160" t="s">
        <v>42</v>
      </c>
      <c r="K36" s="35"/>
      <c r="L36" s="60"/>
      <c r="S36" s="35"/>
      <c r="T36" s="35"/>
      <c r="U36" s="35"/>
      <c r="V36" s="35"/>
      <c r="W36" s="35"/>
      <c r="X36" s="35"/>
      <c r="Y36" s="35"/>
      <c r="Z36" s="35"/>
      <c r="AA36" s="35"/>
      <c r="AB36" s="35"/>
      <c r="AC36" s="35"/>
      <c r="AD36" s="35"/>
      <c r="AE36" s="35"/>
    </row>
    <row r="37" s="2" customFormat="1" ht="14.4" customHeight="1">
      <c r="A37" s="35"/>
      <c r="B37" s="41"/>
      <c r="C37" s="35"/>
      <c r="D37" s="150" t="s">
        <v>43</v>
      </c>
      <c r="E37" s="148" t="s">
        <v>44</v>
      </c>
      <c r="F37" s="161">
        <f>ROUND((SUM(BE135:BE188)),  2)</f>
        <v>0</v>
      </c>
      <c r="G37" s="35"/>
      <c r="H37" s="35"/>
      <c r="I37" s="162">
        <v>0.20999999999999999</v>
      </c>
      <c r="J37" s="161">
        <f>ROUND(((SUM(BE135:BE188))*I37),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45</v>
      </c>
      <c r="F38" s="161">
        <f>ROUND((SUM(BF135:BF188)),  2)</f>
        <v>0</v>
      </c>
      <c r="G38" s="35"/>
      <c r="H38" s="35"/>
      <c r="I38" s="162">
        <v>0.14999999999999999</v>
      </c>
      <c r="J38" s="161">
        <f>ROUND(((SUM(BF135:BF188))*I38),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46</v>
      </c>
      <c r="F39" s="161">
        <f>ROUND((SUM(BG135:BG188)),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47</v>
      </c>
      <c r="F40" s="161">
        <f>ROUND((SUM(BH135:BH188)),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48</v>
      </c>
      <c r="F41" s="161">
        <f>ROUND((SUM(BI135:BI188)),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49</v>
      </c>
      <c r="E43" s="165"/>
      <c r="F43" s="165"/>
      <c r="G43" s="166" t="s">
        <v>50</v>
      </c>
      <c r="H43" s="167" t="s">
        <v>51</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52</v>
      </c>
      <c r="E50" s="171"/>
      <c r="F50" s="171"/>
      <c r="G50" s="170" t="s">
        <v>53</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54</v>
      </c>
      <c r="E61" s="173"/>
      <c r="F61" s="174" t="s">
        <v>55</v>
      </c>
      <c r="G61" s="172" t="s">
        <v>54</v>
      </c>
      <c r="H61" s="173"/>
      <c r="I61" s="173"/>
      <c r="J61" s="175" t="s">
        <v>55</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56</v>
      </c>
      <c r="E65" s="176"/>
      <c r="F65" s="176"/>
      <c r="G65" s="170" t="s">
        <v>57</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54</v>
      </c>
      <c r="E76" s="173"/>
      <c r="F76" s="174" t="s">
        <v>55</v>
      </c>
      <c r="G76" s="172" t="s">
        <v>54</v>
      </c>
      <c r="H76" s="173"/>
      <c r="I76" s="173"/>
      <c r="J76" s="175" t="s">
        <v>55</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192</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úseku Nejdek - Nové Hamry</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186</v>
      </c>
      <c r="D86" s="19"/>
      <c r="E86" s="19"/>
      <c r="F86" s="19"/>
      <c r="G86" s="19"/>
      <c r="H86" s="19"/>
      <c r="I86" s="19"/>
      <c r="J86" s="19"/>
      <c r="K86" s="19"/>
      <c r="L86" s="17"/>
    </row>
    <row r="87" s="1" customFormat="1" ht="16.5" customHeight="1">
      <c r="B87" s="18"/>
      <c r="C87" s="19"/>
      <c r="D87" s="19"/>
      <c r="E87" s="181" t="s">
        <v>1024</v>
      </c>
      <c r="F87" s="19"/>
      <c r="G87" s="19"/>
      <c r="H87" s="19"/>
      <c r="I87" s="19"/>
      <c r="J87" s="19"/>
      <c r="K87" s="19"/>
      <c r="L87" s="17"/>
    </row>
    <row r="88" s="1" customFormat="1" ht="12" customHeight="1">
      <c r="B88" s="18"/>
      <c r="C88" s="29" t="s">
        <v>188</v>
      </c>
      <c r="D88" s="19"/>
      <c r="E88" s="19"/>
      <c r="F88" s="19"/>
      <c r="G88" s="19"/>
      <c r="H88" s="19"/>
      <c r="I88" s="19"/>
      <c r="J88" s="19"/>
      <c r="K88" s="19"/>
      <c r="L88" s="17"/>
    </row>
    <row r="89" s="2" customFormat="1" ht="16.5" customHeight="1">
      <c r="A89" s="35"/>
      <c r="B89" s="36"/>
      <c r="C89" s="37"/>
      <c r="D89" s="37"/>
      <c r="E89" s="182" t="s">
        <v>1757</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190</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A.3.5.1 - Oprava tunelu Vysokopecký ev.č. 68</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26. 9. 2022</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Správa železnic, státní organizace</v>
      </c>
      <c r="G95" s="37"/>
      <c r="H95" s="37"/>
      <c r="I95" s="29" t="s">
        <v>32</v>
      </c>
      <c r="J95" s="33" t="str">
        <f>E25</f>
        <v>Progi spol. s r.o.</v>
      </c>
      <c r="K95" s="37"/>
      <c r="L95" s="60"/>
      <c r="S95" s="35"/>
      <c r="T95" s="35"/>
      <c r="U95" s="35"/>
      <c r="V95" s="35"/>
      <c r="W95" s="35"/>
      <c r="X95" s="35"/>
      <c r="Y95" s="35"/>
      <c r="Z95" s="35"/>
      <c r="AA95" s="35"/>
      <c r="AB95" s="35"/>
      <c r="AC95" s="35"/>
      <c r="AD95" s="35"/>
      <c r="AE95" s="35"/>
    </row>
    <row r="96" s="2" customFormat="1" ht="15.15" customHeight="1">
      <c r="A96" s="35"/>
      <c r="B96" s="36"/>
      <c r="C96" s="29" t="s">
        <v>30</v>
      </c>
      <c r="D96" s="37"/>
      <c r="E96" s="37"/>
      <c r="F96" s="24" t="str">
        <f>IF(E22="","",E22)</f>
        <v>Vyplň údaj</v>
      </c>
      <c r="G96" s="37"/>
      <c r="H96" s="37"/>
      <c r="I96" s="29" t="s">
        <v>36</v>
      </c>
      <c r="J96" s="33" t="str">
        <f>E28</f>
        <v>Pavlína Liprtová</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193</v>
      </c>
      <c r="D98" s="184"/>
      <c r="E98" s="184"/>
      <c r="F98" s="184"/>
      <c r="G98" s="184"/>
      <c r="H98" s="184"/>
      <c r="I98" s="184"/>
      <c r="J98" s="185" t="s">
        <v>194</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195</v>
      </c>
      <c r="D100" s="37"/>
      <c r="E100" s="37"/>
      <c r="F100" s="37"/>
      <c r="G100" s="37"/>
      <c r="H100" s="37"/>
      <c r="I100" s="37"/>
      <c r="J100" s="107">
        <f>J135</f>
        <v>0</v>
      </c>
      <c r="K100" s="37"/>
      <c r="L100" s="60"/>
      <c r="S100" s="35"/>
      <c r="T100" s="35"/>
      <c r="U100" s="35"/>
      <c r="V100" s="35"/>
      <c r="W100" s="35"/>
      <c r="X100" s="35"/>
      <c r="Y100" s="35"/>
      <c r="Z100" s="35"/>
      <c r="AA100" s="35"/>
      <c r="AB100" s="35"/>
      <c r="AC100" s="35"/>
      <c r="AD100" s="35"/>
      <c r="AE100" s="35"/>
      <c r="AU100" s="14" t="s">
        <v>196</v>
      </c>
    </row>
    <row r="101" s="9" customFormat="1" ht="24.96" customHeight="1">
      <c r="A101" s="9"/>
      <c r="B101" s="187"/>
      <c r="C101" s="188"/>
      <c r="D101" s="189" t="s">
        <v>197</v>
      </c>
      <c r="E101" s="190"/>
      <c r="F101" s="190"/>
      <c r="G101" s="190"/>
      <c r="H101" s="190"/>
      <c r="I101" s="190"/>
      <c r="J101" s="191">
        <f>J136</f>
        <v>0</v>
      </c>
      <c r="K101" s="188"/>
      <c r="L101" s="192"/>
      <c r="S101" s="9"/>
      <c r="T101" s="9"/>
      <c r="U101" s="9"/>
      <c r="V101" s="9"/>
      <c r="W101" s="9"/>
      <c r="X101" s="9"/>
      <c r="Y101" s="9"/>
      <c r="Z101" s="9"/>
      <c r="AA101" s="9"/>
      <c r="AB101" s="9"/>
      <c r="AC101" s="9"/>
      <c r="AD101" s="9"/>
      <c r="AE101" s="9"/>
    </row>
    <row r="102" s="10" customFormat="1" ht="19.92" customHeight="1">
      <c r="A102" s="10"/>
      <c r="B102" s="193"/>
      <c r="C102" s="129"/>
      <c r="D102" s="194" t="s">
        <v>1027</v>
      </c>
      <c r="E102" s="195"/>
      <c r="F102" s="195"/>
      <c r="G102" s="195"/>
      <c r="H102" s="195"/>
      <c r="I102" s="195"/>
      <c r="J102" s="196">
        <f>J137</f>
        <v>0</v>
      </c>
      <c r="K102" s="129"/>
      <c r="L102" s="197"/>
      <c r="S102" s="10"/>
      <c r="T102" s="10"/>
      <c r="U102" s="10"/>
      <c r="V102" s="10"/>
      <c r="W102" s="10"/>
      <c r="X102" s="10"/>
      <c r="Y102" s="10"/>
      <c r="Z102" s="10"/>
      <c r="AA102" s="10"/>
      <c r="AB102" s="10"/>
      <c r="AC102" s="10"/>
      <c r="AD102" s="10"/>
      <c r="AE102" s="10"/>
    </row>
    <row r="103" s="10" customFormat="1" ht="19.92" customHeight="1">
      <c r="A103" s="10"/>
      <c r="B103" s="193"/>
      <c r="C103" s="129"/>
      <c r="D103" s="194" t="s">
        <v>1233</v>
      </c>
      <c r="E103" s="195"/>
      <c r="F103" s="195"/>
      <c r="G103" s="195"/>
      <c r="H103" s="195"/>
      <c r="I103" s="195"/>
      <c r="J103" s="196">
        <f>J139</f>
        <v>0</v>
      </c>
      <c r="K103" s="129"/>
      <c r="L103" s="197"/>
      <c r="S103" s="10"/>
      <c r="T103" s="10"/>
      <c r="U103" s="10"/>
      <c r="V103" s="10"/>
      <c r="W103" s="10"/>
      <c r="X103" s="10"/>
      <c r="Y103" s="10"/>
      <c r="Z103" s="10"/>
      <c r="AA103" s="10"/>
      <c r="AB103" s="10"/>
      <c r="AC103" s="10"/>
      <c r="AD103" s="10"/>
      <c r="AE103" s="10"/>
    </row>
    <row r="104" s="10" customFormat="1" ht="19.92" customHeight="1">
      <c r="A104" s="10"/>
      <c r="B104" s="193"/>
      <c r="C104" s="129"/>
      <c r="D104" s="194" t="s">
        <v>1028</v>
      </c>
      <c r="E104" s="195"/>
      <c r="F104" s="195"/>
      <c r="G104" s="195"/>
      <c r="H104" s="195"/>
      <c r="I104" s="195"/>
      <c r="J104" s="196">
        <f>J145</f>
        <v>0</v>
      </c>
      <c r="K104" s="129"/>
      <c r="L104" s="197"/>
      <c r="S104" s="10"/>
      <c r="T104" s="10"/>
      <c r="U104" s="10"/>
      <c r="V104" s="10"/>
      <c r="W104" s="10"/>
      <c r="X104" s="10"/>
      <c r="Y104" s="10"/>
      <c r="Z104" s="10"/>
      <c r="AA104" s="10"/>
      <c r="AB104" s="10"/>
      <c r="AC104" s="10"/>
      <c r="AD104" s="10"/>
      <c r="AE104" s="10"/>
    </row>
    <row r="105" s="10" customFormat="1" ht="19.92" customHeight="1">
      <c r="A105" s="10"/>
      <c r="B105" s="193"/>
      <c r="C105" s="129"/>
      <c r="D105" s="194" t="s">
        <v>1234</v>
      </c>
      <c r="E105" s="195"/>
      <c r="F105" s="195"/>
      <c r="G105" s="195"/>
      <c r="H105" s="195"/>
      <c r="I105" s="195"/>
      <c r="J105" s="196">
        <f>J148</f>
        <v>0</v>
      </c>
      <c r="K105" s="129"/>
      <c r="L105" s="197"/>
      <c r="S105" s="10"/>
      <c r="T105" s="10"/>
      <c r="U105" s="10"/>
      <c r="V105" s="10"/>
      <c r="W105" s="10"/>
      <c r="X105" s="10"/>
      <c r="Y105" s="10"/>
      <c r="Z105" s="10"/>
      <c r="AA105" s="10"/>
      <c r="AB105" s="10"/>
      <c r="AC105" s="10"/>
      <c r="AD105" s="10"/>
      <c r="AE105" s="10"/>
    </row>
    <row r="106" s="10" customFormat="1" ht="19.92" customHeight="1">
      <c r="A106" s="10"/>
      <c r="B106" s="193"/>
      <c r="C106" s="129"/>
      <c r="D106" s="194" t="s">
        <v>1029</v>
      </c>
      <c r="E106" s="195"/>
      <c r="F106" s="195"/>
      <c r="G106" s="195"/>
      <c r="H106" s="195"/>
      <c r="I106" s="195"/>
      <c r="J106" s="196">
        <f>J151</f>
        <v>0</v>
      </c>
      <c r="K106" s="129"/>
      <c r="L106" s="197"/>
      <c r="S106" s="10"/>
      <c r="T106" s="10"/>
      <c r="U106" s="10"/>
      <c r="V106" s="10"/>
      <c r="W106" s="10"/>
      <c r="X106" s="10"/>
      <c r="Y106" s="10"/>
      <c r="Z106" s="10"/>
      <c r="AA106" s="10"/>
      <c r="AB106" s="10"/>
      <c r="AC106" s="10"/>
      <c r="AD106" s="10"/>
      <c r="AE106" s="10"/>
    </row>
    <row r="107" s="10" customFormat="1" ht="19.92" customHeight="1">
      <c r="A107" s="10"/>
      <c r="B107" s="193"/>
      <c r="C107" s="129"/>
      <c r="D107" s="194" t="s">
        <v>1030</v>
      </c>
      <c r="E107" s="195"/>
      <c r="F107" s="195"/>
      <c r="G107" s="195"/>
      <c r="H107" s="195"/>
      <c r="I107" s="195"/>
      <c r="J107" s="196">
        <f>J153</f>
        <v>0</v>
      </c>
      <c r="K107" s="129"/>
      <c r="L107" s="197"/>
      <c r="S107" s="10"/>
      <c r="T107" s="10"/>
      <c r="U107" s="10"/>
      <c r="V107" s="10"/>
      <c r="W107" s="10"/>
      <c r="X107" s="10"/>
      <c r="Y107" s="10"/>
      <c r="Z107" s="10"/>
      <c r="AA107" s="10"/>
      <c r="AB107" s="10"/>
      <c r="AC107" s="10"/>
      <c r="AD107" s="10"/>
      <c r="AE107" s="10"/>
    </row>
    <row r="108" s="10" customFormat="1" ht="19.92" customHeight="1">
      <c r="A108" s="10"/>
      <c r="B108" s="193"/>
      <c r="C108" s="129"/>
      <c r="D108" s="194" t="s">
        <v>1031</v>
      </c>
      <c r="E108" s="195"/>
      <c r="F108" s="195"/>
      <c r="G108" s="195"/>
      <c r="H108" s="195"/>
      <c r="I108" s="195"/>
      <c r="J108" s="196">
        <f>J178</f>
        <v>0</v>
      </c>
      <c r="K108" s="129"/>
      <c r="L108" s="197"/>
      <c r="S108" s="10"/>
      <c r="T108" s="10"/>
      <c r="U108" s="10"/>
      <c r="V108" s="10"/>
      <c r="W108" s="10"/>
      <c r="X108" s="10"/>
      <c r="Y108" s="10"/>
      <c r="Z108" s="10"/>
      <c r="AA108" s="10"/>
      <c r="AB108" s="10"/>
      <c r="AC108" s="10"/>
      <c r="AD108" s="10"/>
      <c r="AE108" s="10"/>
    </row>
    <row r="109" s="10" customFormat="1" ht="19.92" customHeight="1">
      <c r="A109" s="10"/>
      <c r="B109" s="193"/>
      <c r="C109" s="129"/>
      <c r="D109" s="194" t="s">
        <v>1032</v>
      </c>
      <c r="E109" s="195"/>
      <c r="F109" s="195"/>
      <c r="G109" s="195"/>
      <c r="H109" s="195"/>
      <c r="I109" s="195"/>
      <c r="J109" s="196">
        <f>J184</f>
        <v>0</v>
      </c>
      <c r="K109" s="129"/>
      <c r="L109" s="197"/>
      <c r="S109" s="10"/>
      <c r="T109" s="10"/>
      <c r="U109" s="10"/>
      <c r="V109" s="10"/>
      <c r="W109" s="10"/>
      <c r="X109" s="10"/>
      <c r="Y109" s="10"/>
      <c r="Z109" s="10"/>
      <c r="AA109" s="10"/>
      <c r="AB109" s="10"/>
      <c r="AC109" s="10"/>
      <c r="AD109" s="10"/>
      <c r="AE109" s="10"/>
    </row>
    <row r="110" s="9" customFormat="1" ht="24.96" customHeight="1">
      <c r="A110" s="9"/>
      <c r="B110" s="187"/>
      <c r="C110" s="188"/>
      <c r="D110" s="189" t="s">
        <v>1033</v>
      </c>
      <c r="E110" s="190"/>
      <c r="F110" s="190"/>
      <c r="G110" s="190"/>
      <c r="H110" s="190"/>
      <c r="I110" s="190"/>
      <c r="J110" s="191">
        <f>J186</f>
        <v>0</v>
      </c>
      <c r="K110" s="188"/>
      <c r="L110" s="192"/>
      <c r="S110" s="9"/>
      <c r="T110" s="9"/>
      <c r="U110" s="9"/>
      <c r="V110" s="9"/>
      <c r="W110" s="9"/>
      <c r="X110" s="9"/>
      <c r="Y110" s="9"/>
      <c r="Z110" s="9"/>
      <c r="AA110" s="9"/>
      <c r="AB110" s="9"/>
      <c r="AC110" s="9"/>
      <c r="AD110" s="9"/>
      <c r="AE110" s="9"/>
    </row>
    <row r="111" s="10" customFormat="1" ht="19.92" customHeight="1">
      <c r="A111" s="10"/>
      <c r="B111" s="193"/>
      <c r="C111" s="129"/>
      <c r="D111" s="194" t="s">
        <v>1664</v>
      </c>
      <c r="E111" s="195"/>
      <c r="F111" s="195"/>
      <c r="G111" s="195"/>
      <c r="H111" s="195"/>
      <c r="I111" s="195"/>
      <c r="J111" s="196">
        <f>J187</f>
        <v>0</v>
      </c>
      <c r="K111" s="129"/>
      <c r="L111" s="197"/>
      <c r="S111" s="10"/>
      <c r="T111" s="10"/>
      <c r="U111" s="10"/>
      <c r="V111" s="10"/>
      <c r="W111" s="10"/>
      <c r="X111" s="10"/>
      <c r="Y111" s="10"/>
      <c r="Z111" s="10"/>
      <c r="AA111" s="10"/>
      <c r="AB111" s="10"/>
      <c r="AC111" s="10"/>
      <c r="AD111" s="10"/>
      <c r="AE111" s="10"/>
    </row>
    <row r="112" s="2" customFormat="1" ht="21.84" customHeight="1">
      <c r="A112" s="35"/>
      <c r="B112" s="36"/>
      <c r="C112" s="37"/>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6.96" customHeight="1">
      <c r="A113" s="35"/>
      <c r="B113" s="63"/>
      <c r="C113" s="64"/>
      <c r="D113" s="64"/>
      <c r="E113" s="64"/>
      <c r="F113" s="64"/>
      <c r="G113" s="64"/>
      <c r="H113" s="64"/>
      <c r="I113" s="64"/>
      <c r="J113" s="64"/>
      <c r="K113" s="64"/>
      <c r="L113" s="60"/>
      <c r="S113" s="35"/>
      <c r="T113" s="35"/>
      <c r="U113" s="35"/>
      <c r="V113" s="35"/>
      <c r="W113" s="35"/>
      <c r="X113" s="35"/>
      <c r="Y113" s="35"/>
      <c r="Z113" s="35"/>
      <c r="AA113" s="35"/>
      <c r="AB113" s="35"/>
      <c r="AC113" s="35"/>
      <c r="AD113" s="35"/>
      <c r="AE113" s="35"/>
    </row>
    <row r="117" s="2" customFormat="1" ht="6.96" customHeight="1">
      <c r="A117" s="35"/>
      <c r="B117" s="65"/>
      <c r="C117" s="66"/>
      <c r="D117" s="66"/>
      <c r="E117" s="66"/>
      <c r="F117" s="66"/>
      <c r="G117" s="66"/>
      <c r="H117" s="66"/>
      <c r="I117" s="66"/>
      <c r="J117" s="66"/>
      <c r="K117" s="66"/>
      <c r="L117" s="60"/>
      <c r="S117" s="35"/>
      <c r="T117" s="35"/>
      <c r="U117" s="35"/>
      <c r="V117" s="35"/>
      <c r="W117" s="35"/>
      <c r="X117" s="35"/>
      <c r="Y117" s="35"/>
      <c r="Z117" s="35"/>
      <c r="AA117" s="35"/>
      <c r="AB117" s="35"/>
      <c r="AC117" s="35"/>
      <c r="AD117" s="35"/>
      <c r="AE117" s="35"/>
    </row>
    <row r="118" s="2" customFormat="1" ht="24.96" customHeight="1">
      <c r="A118" s="35"/>
      <c r="B118" s="36"/>
      <c r="C118" s="20" t="s">
        <v>200</v>
      </c>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6.96" customHeight="1">
      <c r="A119" s="35"/>
      <c r="B119" s="36"/>
      <c r="C119" s="37"/>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2" customFormat="1" ht="12" customHeight="1">
      <c r="A120" s="35"/>
      <c r="B120" s="36"/>
      <c r="C120" s="29" t="s">
        <v>16</v>
      </c>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6.5" customHeight="1">
      <c r="A121" s="35"/>
      <c r="B121" s="36"/>
      <c r="C121" s="37"/>
      <c r="D121" s="37"/>
      <c r="E121" s="181" t="str">
        <f>E7</f>
        <v>Oprava úseku Nejdek - Nové Hamry</v>
      </c>
      <c r="F121" s="29"/>
      <c r="G121" s="29"/>
      <c r="H121" s="29"/>
      <c r="I121" s="37"/>
      <c r="J121" s="37"/>
      <c r="K121" s="37"/>
      <c r="L121" s="60"/>
      <c r="S121" s="35"/>
      <c r="T121" s="35"/>
      <c r="U121" s="35"/>
      <c r="V121" s="35"/>
      <c r="W121" s="35"/>
      <c r="X121" s="35"/>
      <c r="Y121" s="35"/>
      <c r="Z121" s="35"/>
      <c r="AA121" s="35"/>
      <c r="AB121" s="35"/>
      <c r="AC121" s="35"/>
      <c r="AD121" s="35"/>
      <c r="AE121" s="35"/>
    </row>
    <row r="122" s="1" customFormat="1" ht="12" customHeight="1">
      <c r="B122" s="18"/>
      <c r="C122" s="29" t="s">
        <v>186</v>
      </c>
      <c r="D122" s="19"/>
      <c r="E122" s="19"/>
      <c r="F122" s="19"/>
      <c r="G122" s="19"/>
      <c r="H122" s="19"/>
      <c r="I122" s="19"/>
      <c r="J122" s="19"/>
      <c r="K122" s="19"/>
      <c r="L122" s="17"/>
    </row>
    <row r="123" s="1" customFormat="1" ht="16.5" customHeight="1">
      <c r="B123" s="18"/>
      <c r="C123" s="19"/>
      <c r="D123" s="19"/>
      <c r="E123" s="181" t="s">
        <v>1024</v>
      </c>
      <c r="F123" s="19"/>
      <c r="G123" s="19"/>
      <c r="H123" s="19"/>
      <c r="I123" s="19"/>
      <c r="J123" s="19"/>
      <c r="K123" s="19"/>
      <c r="L123" s="17"/>
    </row>
    <row r="124" s="1" customFormat="1" ht="12" customHeight="1">
      <c r="B124" s="18"/>
      <c r="C124" s="29" t="s">
        <v>188</v>
      </c>
      <c r="D124" s="19"/>
      <c r="E124" s="19"/>
      <c r="F124" s="19"/>
      <c r="G124" s="19"/>
      <c r="H124" s="19"/>
      <c r="I124" s="19"/>
      <c r="J124" s="19"/>
      <c r="K124" s="19"/>
      <c r="L124" s="17"/>
    </row>
    <row r="125" s="2" customFormat="1" ht="16.5" customHeight="1">
      <c r="A125" s="35"/>
      <c r="B125" s="36"/>
      <c r="C125" s="37"/>
      <c r="D125" s="37"/>
      <c r="E125" s="182" t="s">
        <v>1757</v>
      </c>
      <c r="F125" s="37"/>
      <c r="G125" s="37"/>
      <c r="H125" s="37"/>
      <c r="I125" s="37"/>
      <c r="J125" s="37"/>
      <c r="K125" s="37"/>
      <c r="L125" s="60"/>
      <c r="S125" s="35"/>
      <c r="T125" s="35"/>
      <c r="U125" s="35"/>
      <c r="V125" s="35"/>
      <c r="W125" s="35"/>
      <c r="X125" s="35"/>
      <c r="Y125" s="35"/>
      <c r="Z125" s="35"/>
      <c r="AA125" s="35"/>
      <c r="AB125" s="35"/>
      <c r="AC125" s="35"/>
      <c r="AD125" s="35"/>
      <c r="AE125" s="35"/>
    </row>
    <row r="126" s="2" customFormat="1" ht="12" customHeight="1">
      <c r="A126" s="35"/>
      <c r="B126" s="36"/>
      <c r="C126" s="29" t="s">
        <v>190</v>
      </c>
      <c r="D126" s="37"/>
      <c r="E126" s="37"/>
      <c r="F126" s="37"/>
      <c r="G126" s="37"/>
      <c r="H126" s="37"/>
      <c r="I126" s="37"/>
      <c r="J126" s="37"/>
      <c r="K126" s="37"/>
      <c r="L126" s="60"/>
      <c r="S126" s="35"/>
      <c r="T126" s="35"/>
      <c r="U126" s="35"/>
      <c r="V126" s="35"/>
      <c r="W126" s="35"/>
      <c r="X126" s="35"/>
      <c r="Y126" s="35"/>
      <c r="Z126" s="35"/>
      <c r="AA126" s="35"/>
      <c r="AB126" s="35"/>
      <c r="AC126" s="35"/>
      <c r="AD126" s="35"/>
      <c r="AE126" s="35"/>
    </row>
    <row r="127" s="2" customFormat="1" ht="16.5" customHeight="1">
      <c r="A127" s="35"/>
      <c r="B127" s="36"/>
      <c r="C127" s="37"/>
      <c r="D127" s="37"/>
      <c r="E127" s="73" t="str">
        <f>E13</f>
        <v>A.3.5.1 - Oprava tunelu Vysokopecký ev.č. 68</v>
      </c>
      <c r="F127" s="37"/>
      <c r="G127" s="37"/>
      <c r="H127" s="37"/>
      <c r="I127" s="37"/>
      <c r="J127" s="37"/>
      <c r="K127" s="37"/>
      <c r="L127" s="60"/>
      <c r="S127" s="35"/>
      <c r="T127" s="35"/>
      <c r="U127" s="35"/>
      <c r="V127" s="35"/>
      <c r="W127" s="35"/>
      <c r="X127" s="35"/>
      <c r="Y127" s="35"/>
      <c r="Z127" s="35"/>
      <c r="AA127" s="35"/>
      <c r="AB127" s="35"/>
      <c r="AC127" s="35"/>
      <c r="AD127" s="35"/>
      <c r="AE127" s="35"/>
    </row>
    <row r="128" s="2" customFormat="1" ht="6.96" customHeight="1">
      <c r="A128" s="35"/>
      <c r="B128" s="36"/>
      <c r="C128" s="37"/>
      <c r="D128" s="37"/>
      <c r="E128" s="37"/>
      <c r="F128" s="37"/>
      <c r="G128" s="37"/>
      <c r="H128" s="37"/>
      <c r="I128" s="37"/>
      <c r="J128" s="37"/>
      <c r="K128" s="37"/>
      <c r="L128" s="60"/>
      <c r="S128" s="35"/>
      <c r="T128" s="35"/>
      <c r="U128" s="35"/>
      <c r="V128" s="35"/>
      <c r="W128" s="35"/>
      <c r="X128" s="35"/>
      <c r="Y128" s="35"/>
      <c r="Z128" s="35"/>
      <c r="AA128" s="35"/>
      <c r="AB128" s="35"/>
      <c r="AC128" s="35"/>
      <c r="AD128" s="35"/>
      <c r="AE128" s="35"/>
    </row>
    <row r="129" s="2" customFormat="1" ht="12" customHeight="1">
      <c r="A129" s="35"/>
      <c r="B129" s="36"/>
      <c r="C129" s="29" t="s">
        <v>20</v>
      </c>
      <c r="D129" s="37"/>
      <c r="E129" s="37"/>
      <c r="F129" s="24" t="str">
        <f>F16</f>
        <v xml:space="preserve"> </v>
      </c>
      <c r="G129" s="37"/>
      <c r="H129" s="37"/>
      <c r="I129" s="29" t="s">
        <v>22</v>
      </c>
      <c r="J129" s="76" t="str">
        <f>IF(J16="","",J16)</f>
        <v>26. 9. 2022</v>
      </c>
      <c r="K129" s="37"/>
      <c r="L129" s="60"/>
      <c r="S129" s="35"/>
      <c r="T129" s="35"/>
      <c r="U129" s="35"/>
      <c r="V129" s="35"/>
      <c r="W129" s="35"/>
      <c r="X129" s="35"/>
      <c r="Y129" s="35"/>
      <c r="Z129" s="35"/>
      <c r="AA129" s="35"/>
      <c r="AB129" s="35"/>
      <c r="AC129" s="35"/>
      <c r="AD129" s="35"/>
      <c r="AE129" s="35"/>
    </row>
    <row r="130" s="2" customFormat="1" ht="6.96" customHeight="1">
      <c r="A130" s="35"/>
      <c r="B130" s="36"/>
      <c r="C130" s="37"/>
      <c r="D130" s="37"/>
      <c r="E130" s="37"/>
      <c r="F130" s="37"/>
      <c r="G130" s="37"/>
      <c r="H130" s="37"/>
      <c r="I130" s="37"/>
      <c r="J130" s="37"/>
      <c r="K130" s="37"/>
      <c r="L130" s="60"/>
      <c r="S130" s="35"/>
      <c r="T130" s="35"/>
      <c r="U130" s="35"/>
      <c r="V130" s="35"/>
      <c r="W130" s="35"/>
      <c r="X130" s="35"/>
      <c r="Y130" s="35"/>
      <c r="Z130" s="35"/>
      <c r="AA130" s="35"/>
      <c r="AB130" s="35"/>
      <c r="AC130" s="35"/>
      <c r="AD130" s="35"/>
      <c r="AE130" s="35"/>
    </row>
    <row r="131" s="2" customFormat="1" ht="15.15" customHeight="1">
      <c r="A131" s="35"/>
      <c r="B131" s="36"/>
      <c r="C131" s="29" t="s">
        <v>24</v>
      </c>
      <c r="D131" s="37"/>
      <c r="E131" s="37"/>
      <c r="F131" s="24" t="str">
        <f>E19</f>
        <v>Správa železnic, státní organizace</v>
      </c>
      <c r="G131" s="37"/>
      <c r="H131" s="37"/>
      <c r="I131" s="29" t="s">
        <v>32</v>
      </c>
      <c r="J131" s="33" t="str">
        <f>E25</f>
        <v>Progi spol. s r.o.</v>
      </c>
      <c r="K131" s="37"/>
      <c r="L131" s="60"/>
      <c r="S131" s="35"/>
      <c r="T131" s="35"/>
      <c r="U131" s="35"/>
      <c r="V131" s="35"/>
      <c r="W131" s="35"/>
      <c r="X131" s="35"/>
      <c r="Y131" s="35"/>
      <c r="Z131" s="35"/>
      <c r="AA131" s="35"/>
      <c r="AB131" s="35"/>
      <c r="AC131" s="35"/>
      <c r="AD131" s="35"/>
      <c r="AE131" s="35"/>
    </row>
    <row r="132" s="2" customFormat="1" ht="15.15" customHeight="1">
      <c r="A132" s="35"/>
      <c r="B132" s="36"/>
      <c r="C132" s="29" t="s">
        <v>30</v>
      </c>
      <c r="D132" s="37"/>
      <c r="E132" s="37"/>
      <c r="F132" s="24" t="str">
        <f>IF(E22="","",E22)</f>
        <v>Vyplň údaj</v>
      </c>
      <c r="G132" s="37"/>
      <c r="H132" s="37"/>
      <c r="I132" s="29" t="s">
        <v>36</v>
      </c>
      <c r="J132" s="33" t="str">
        <f>E28</f>
        <v>Pavlína Liprtová</v>
      </c>
      <c r="K132" s="37"/>
      <c r="L132" s="60"/>
      <c r="S132" s="35"/>
      <c r="T132" s="35"/>
      <c r="U132" s="35"/>
      <c r="V132" s="35"/>
      <c r="W132" s="35"/>
      <c r="X132" s="35"/>
      <c r="Y132" s="35"/>
      <c r="Z132" s="35"/>
      <c r="AA132" s="35"/>
      <c r="AB132" s="35"/>
      <c r="AC132" s="35"/>
      <c r="AD132" s="35"/>
      <c r="AE132" s="35"/>
    </row>
    <row r="133" s="2" customFormat="1" ht="10.32" customHeight="1">
      <c r="A133" s="35"/>
      <c r="B133" s="36"/>
      <c r="C133" s="37"/>
      <c r="D133" s="37"/>
      <c r="E133" s="37"/>
      <c r="F133" s="37"/>
      <c r="G133" s="37"/>
      <c r="H133" s="37"/>
      <c r="I133" s="37"/>
      <c r="J133" s="37"/>
      <c r="K133" s="37"/>
      <c r="L133" s="60"/>
      <c r="S133" s="35"/>
      <c r="T133" s="35"/>
      <c r="U133" s="35"/>
      <c r="V133" s="35"/>
      <c r="W133" s="35"/>
      <c r="X133" s="35"/>
      <c r="Y133" s="35"/>
      <c r="Z133" s="35"/>
      <c r="AA133" s="35"/>
      <c r="AB133" s="35"/>
      <c r="AC133" s="35"/>
      <c r="AD133" s="35"/>
      <c r="AE133" s="35"/>
    </row>
    <row r="134" s="11" customFormat="1" ht="29.28" customHeight="1">
      <c r="A134" s="198"/>
      <c r="B134" s="199"/>
      <c r="C134" s="200" t="s">
        <v>201</v>
      </c>
      <c r="D134" s="201" t="s">
        <v>64</v>
      </c>
      <c r="E134" s="201" t="s">
        <v>60</v>
      </c>
      <c r="F134" s="201" t="s">
        <v>61</v>
      </c>
      <c r="G134" s="201" t="s">
        <v>202</v>
      </c>
      <c r="H134" s="201" t="s">
        <v>203</v>
      </c>
      <c r="I134" s="201" t="s">
        <v>204</v>
      </c>
      <c r="J134" s="202" t="s">
        <v>194</v>
      </c>
      <c r="K134" s="203" t="s">
        <v>205</v>
      </c>
      <c r="L134" s="204"/>
      <c r="M134" s="97" t="s">
        <v>1</v>
      </c>
      <c r="N134" s="98" t="s">
        <v>43</v>
      </c>
      <c r="O134" s="98" t="s">
        <v>206</v>
      </c>
      <c r="P134" s="98" t="s">
        <v>207</v>
      </c>
      <c r="Q134" s="98" t="s">
        <v>208</v>
      </c>
      <c r="R134" s="98" t="s">
        <v>209</v>
      </c>
      <c r="S134" s="98" t="s">
        <v>210</v>
      </c>
      <c r="T134" s="99" t="s">
        <v>211</v>
      </c>
      <c r="U134" s="198"/>
      <c r="V134" s="198"/>
      <c r="W134" s="198"/>
      <c r="X134" s="198"/>
      <c r="Y134" s="198"/>
      <c r="Z134" s="198"/>
      <c r="AA134" s="198"/>
      <c r="AB134" s="198"/>
      <c r="AC134" s="198"/>
      <c r="AD134" s="198"/>
      <c r="AE134" s="198"/>
    </row>
    <row r="135" s="2" customFormat="1" ht="22.8" customHeight="1">
      <c r="A135" s="35"/>
      <c r="B135" s="36"/>
      <c r="C135" s="104" t="s">
        <v>212</v>
      </c>
      <c r="D135" s="37"/>
      <c r="E135" s="37"/>
      <c r="F135" s="37"/>
      <c r="G135" s="37"/>
      <c r="H135" s="37"/>
      <c r="I135" s="37"/>
      <c r="J135" s="205">
        <f>BK135</f>
        <v>0</v>
      </c>
      <c r="K135" s="37"/>
      <c r="L135" s="41"/>
      <c r="M135" s="100"/>
      <c r="N135" s="206"/>
      <c r="O135" s="101"/>
      <c r="P135" s="207">
        <f>P136+P186</f>
        <v>0</v>
      </c>
      <c r="Q135" s="101"/>
      <c r="R135" s="207">
        <f>R136+R186</f>
        <v>82.291917490000003</v>
      </c>
      <c r="S135" s="101"/>
      <c r="T135" s="208">
        <f>T136+T186</f>
        <v>76.992379600000021</v>
      </c>
      <c r="U135" s="35"/>
      <c r="V135" s="35"/>
      <c r="W135" s="35"/>
      <c r="X135" s="35"/>
      <c r="Y135" s="35"/>
      <c r="Z135" s="35"/>
      <c r="AA135" s="35"/>
      <c r="AB135" s="35"/>
      <c r="AC135" s="35"/>
      <c r="AD135" s="35"/>
      <c r="AE135" s="35"/>
      <c r="AT135" s="14" t="s">
        <v>78</v>
      </c>
      <c r="AU135" s="14" t="s">
        <v>196</v>
      </c>
      <c r="BK135" s="209">
        <f>BK136+BK186</f>
        <v>0</v>
      </c>
    </row>
    <row r="136" s="12" customFormat="1" ht="25.92" customHeight="1">
      <c r="A136" s="12"/>
      <c r="B136" s="210"/>
      <c r="C136" s="211"/>
      <c r="D136" s="212" t="s">
        <v>78</v>
      </c>
      <c r="E136" s="213" t="s">
        <v>213</v>
      </c>
      <c r="F136" s="213" t="s">
        <v>214</v>
      </c>
      <c r="G136" s="211"/>
      <c r="H136" s="211"/>
      <c r="I136" s="214"/>
      <c r="J136" s="215">
        <f>BK136</f>
        <v>0</v>
      </c>
      <c r="K136" s="211"/>
      <c r="L136" s="216"/>
      <c r="M136" s="217"/>
      <c r="N136" s="218"/>
      <c r="O136" s="218"/>
      <c r="P136" s="219">
        <f>P137+P139+P145+P148+P151+P153+P178+P184</f>
        <v>0</v>
      </c>
      <c r="Q136" s="218"/>
      <c r="R136" s="219">
        <f>R137+R139+R145+R148+R151+R153+R178+R184</f>
        <v>82.291917490000003</v>
      </c>
      <c r="S136" s="218"/>
      <c r="T136" s="220">
        <f>T137+T139+T145+T148+T151+T153+T178+T184</f>
        <v>76.992379600000021</v>
      </c>
      <c r="U136" s="12"/>
      <c r="V136" s="12"/>
      <c r="W136" s="12"/>
      <c r="X136" s="12"/>
      <c r="Y136" s="12"/>
      <c r="Z136" s="12"/>
      <c r="AA136" s="12"/>
      <c r="AB136" s="12"/>
      <c r="AC136" s="12"/>
      <c r="AD136" s="12"/>
      <c r="AE136" s="12"/>
      <c r="AR136" s="221" t="s">
        <v>86</v>
      </c>
      <c r="AT136" s="222" t="s">
        <v>78</v>
      </c>
      <c r="AU136" s="222" t="s">
        <v>79</v>
      </c>
      <c r="AY136" s="221" t="s">
        <v>215</v>
      </c>
      <c r="BK136" s="223">
        <f>BK137+BK139+BK145+BK148+BK151+BK153+BK178+BK184</f>
        <v>0</v>
      </c>
    </row>
    <row r="137" s="12" customFormat="1" ht="22.8" customHeight="1">
      <c r="A137" s="12"/>
      <c r="B137" s="210"/>
      <c r="C137" s="211"/>
      <c r="D137" s="212" t="s">
        <v>78</v>
      </c>
      <c r="E137" s="224" t="s">
        <v>86</v>
      </c>
      <c r="F137" s="224" t="s">
        <v>1035</v>
      </c>
      <c r="G137" s="211"/>
      <c r="H137" s="211"/>
      <c r="I137" s="214"/>
      <c r="J137" s="225">
        <f>BK137</f>
        <v>0</v>
      </c>
      <c r="K137" s="211"/>
      <c r="L137" s="216"/>
      <c r="M137" s="217"/>
      <c r="N137" s="218"/>
      <c r="O137" s="218"/>
      <c r="P137" s="219">
        <f>P138</f>
        <v>0</v>
      </c>
      <c r="Q137" s="218"/>
      <c r="R137" s="219">
        <f>R138</f>
        <v>0</v>
      </c>
      <c r="S137" s="218"/>
      <c r="T137" s="220">
        <f>T138</f>
        <v>0</v>
      </c>
      <c r="U137" s="12"/>
      <c r="V137" s="12"/>
      <c r="W137" s="12"/>
      <c r="X137" s="12"/>
      <c r="Y137" s="12"/>
      <c r="Z137" s="12"/>
      <c r="AA137" s="12"/>
      <c r="AB137" s="12"/>
      <c r="AC137" s="12"/>
      <c r="AD137" s="12"/>
      <c r="AE137" s="12"/>
      <c r="AR137" s="221" t="s">
        <v>86</v>
      </c>
      <c r="AT137" s="222" t="s">
        <v>78</v>
      </c>
      <c r="AU137" s="222" t="s">
        <v>86</v>
      </c>
      <c r="AY137" s="221" t="s">
        <v>215</v>
      </c>
      <c r="BK137" s="223">
        <f>BK138</f>
        <v>0</v>
      </c>
    </row>
    <row r="138" s="2" customFormat="1" ht="24.15" customHeight="1">
      <c r="A138" s="35"/>
      <c r="B138" s="36"/>
      <c r="C138" s="241" t="s">
        <v>86</v>
      </c>
      <c r="D138" s="241" t="s">
        <v>256</v>
      </c>
      <c r="E138" s="242" t="s">
        <v>1061</v>
      </c>
      <c r="F138" s="243" t="s">
        <v>1062</v>
      </c>
      <c r="G138" s="244" t="s">
        <v>249</v>
      </c>
      <c r="H138" s="245">
        <v>76.992000000000004</v>
      </c>
      <c r="I138" s="246"/>
      <c r="J138" s="247">
        <f>ROUND(I138*H138,2)</f>
        <v>0</v>
      </c>
      <c r="K138" s="248"/>
      <c r="L138" s="41"/>
      <c r="M138" s="249" t="s">
        <v>1</v>
      </c>
      <c r="N138" s="250" t="s">
        <v>44</v>
      </c>
      <c r="O138" s="88"/>
      <c r="P138" s="237">
        <f>O138*H138</f>
        <v>0</v>
      </c>
      <c r="Q138" s="237">
        <v>0</v>
      </c>
      <c r="R138" s="237">
        <f>Q138*H138</f>
        <v>0</v>
      </c>
      <c r="S138" s="237">
        <v>0</v>
      </c>
      <c r="T138" s="238">
        <f>S138*H138</f>
        <v>0</v>
      </c>
      <c r="U138" s="35"/>
      <c r="V138" s="35"/>
      <c r="W138" s="35"/>
      <c r="X138" s="35"/>
      <c r="Y138" s="35"/>
      <c r="Z138" s="35"/>
      <c r="AA138" s="35"/>
      <c r="AB138" s="35"/>
      <c r="AC138" s="35"/>
      <c r="AD138" s="35"/>
      <c r="AE138" s="35"/>
      <c r="AR138" s="239" t="s">
        <v>101</v>
      </c>
      <c r="AT138" s="239" t="s">
        <v>256</v>
      </c>
      <c r="AU138" s="239" t="s">
        <v>88</v>
      </c>
      <c r="AY138" s="14" t="s">
        <v>215</v>
      </c>
      <c r="BE138" s="240">
        <f>IF(N138="základní",J138,0)</f>
        <v>0</v>
      </c>
      <c r="BF138" s="240">
        <f>IF(N138="snížená",J138,0)</f>
        <v>0</v>
      </c>
      <c r="BG138" s="240">
        <f>IF(N138="zákl. přenesená",J138,0)</f>
        <v>0</v>
      </c>
      <c r="BH138" s="240">
        <f>IF(N138="sníž. přenesená",J138,0)</f>
        <v>0</v>
      </c>
      <c r="BI138" s="240">
        <f>IF(N138="nulová",J138,0)</f>
        <v>0</v>
      </c>
      <c r="BJ138" s="14" t="s">
        <v>86</v>
      </c>
      <c r="BK138" s="240">
        <f>ROUND(I138*H138,2)</f>
        <v>0</v>
      </c>
      <c r="BL138" s="14" t="s">
        <v>101</v>
      </c>
      <c r="BM138" s="239" t="s">
        <v>1759</v>
      </c>
    </row>
    <row r="139" s="12" customFormat="1" ht="22.8" customHeight="1">
      <c r="A139" s="12"/>
      <c r="B139" s="210"/>
      <c r="C139" s="211"/>
      <c r="D139" s="212" t="s">
        <v>78</v>
      </c>
      <c r="E139" s="224" t="s">
        <v>96</v>
      </c>
      <c r="F139" s="224" t="s">
        <v>1296</v>
      </c>
      <c r="G139" s="211"/>
      <c r="H139" s="211"/>
      <c r="I139" s="214"/>
      <c r="J139" s="225">
        <f>BK139</f>
        <v>0</v>
      </c>
      <c r="K139" s="211"/>
      <c r="L139" s="216"/>
      <c r="M139" s="217"/>
      <c r="N139" s="218"/>
      <c r="O139" s="218"/>
      <c r="P139" s="219">
        <f>SUM(P140:P144)</f>
        <v>0</v>
      </c>
      <c r="Q139" s="218"/>
      <c r="R139" s="219">
        <f>SUM(R140:R144)</f>
        <v>10.23887133</v>
      </c>
      <c r="S139" s="218"/>
      <c r="T139" s="220">
        <f>SUM(T140:T144)</f>
        <v>0</v>
      </c>
      <c r="U139" s="12"/>
      <c r="V139" s="12"/>
      <c r="W139" s="12"/>
      <c r="X139" s="12"/>
      <c r="Y139" s="12"/>
      <c r="Z139" s="12"/>
      <c r="AA139" s="12"/>
      <c r="AB139" s="12"/>
      <c r="AC139" s="12"/>
      <c r="AD139" s="12"/>
      <c r="AE139" s="12"/>
      <c r="AR139" s="221" t="s">
        <v>86</v>
      </c>
      <c r="AT139" s="222" t="s">
        <v>78</v>
      </c>
      <c r="AU139" s="222" t="s">
        <v>86</v>
      </c>
      <c r="AY139" s="221" t="s">
        <v>215</v>
      </c>
      <c r="BK139" s="223">
        <f>SUM(BK140:BK144)</f>
        <v>0</v>
      </c>
    </row>
    <row r="140" s="2" customFormat="1" ht="16.5" customHeight="1">
      <c r="A140" s="35"/>
      <c r="B140" s="36"/>
      <c r="C140" s="241" t="s">
        <v>88</v>
      </c>
      <c r="D140" s="241" t="s">
        <v>256</v>
      </c>
      <c r="E140" s="242" t="s">
        <v>1297</v>
      </c>
      <c r="F140" s="243" t="s">
        <v>1298</v>
      </c>
      <c r="G140" s="244" t="s">
        <v>287</v>
      </c>
      <c r="H140" s="245">
        <v>3.6720000000000002</v>
      </c>
      <c r="I140" s="246"/>
      <c r="J140" s="247">
        <f>ROUND(I140*H140,2)</f>
        <v>0</v>
      </c>
      <c r="K140" s="248"/>
      <c r="L140" s="41"/>
      <c r="M140" s="249" t="s">
        <v>1</v>
      </c>
      <c r="N140" s="250" t="s">
        <v>44</v>
      </c>
      <c r="O140" s="88"/>
      <c r="P140" s="237">
        <f>O140*H140</f>
        <v>0</v>
      </c>
      <c r="Q140" s="237">
        <v>2.5021499999999999</v>
      </c>
      <c r="R140" s="237">
        <f>Q140*H140</f>
        <v>9.1878948000000005</v>
      </c>
      <c r="S140" s="237">
        <v>0</v>
      </c>
      <c r="T140" s="238">
        <f>S140*H140</f>
        <v>0</v>
      </c>
      <c r="U140" s="35"/>
      <c r="V140" s="35"/>
      <c r="W140" s="35"/>
      <c r="X140" s="35"/>
      <c r="Y140" s="35"/>
      <c r="Z140" s="35"/>
      <c r="AA140" s="35"/>
      <c r="AB140" s="35"/>
      <c r="AC140" s="35"/>
      <c r="AD140" s="35"/>
      <c r="AE140" s="35"/>
      <c r="AR140" s="239" t="s">
        <v>101</v>
      </c>
      <c r="AT140" s="239" t="s">
        <v>256</v>
      </c>
      <c r="AU140" s="239" t="s">
        <v>88</v>
      </c>
      <c r="AY140" s="14" t="s">
        <v>215</v>
      </c>
      <c r="BE140" s="240">
        <f>IF(N140="základní",J140,0)</f>
        <v>0</v>
      </c>
      <c r="BF140" s="240">
        <f>IF(N140="snížená",J140,0)</f>
        <v>0</v>
      </c>
      <c r="BG140" s="240">
        <f>IF(N140="zákl. přenesená",J140,0)</f>
        <v>0</v>
      </c>
      <c r="BH140" s="240">
        <f>IF(N140="sníž. přenesená",J140,0)</f>
        <v>0</v>
      </c>
      <c r="BI140" s="240">
        <f>IF(N140="nulová",J140,0)</f>
        <v>0</v>
      </c>
      <c r="BJ140" s="14" t="s">
        <v>86</v>
      </c>
      <c r="BK140" s="240">
        <f>ROUND(I140*H140,2)</f>
        <v>0</v>
      </c>
      <c r="BL140" s="14" t="s">
        <v>101</v>
      </c>
      <c r="BM140" s="239" t="s">
        <v>1760</v>
      </c>
    </row>
    <row r="141" s="2" customFormat="1" ht="24.15" customHeight="1">
      <c r="A141" s="35"/>
      <c r="B141" s="36"/>
      <c r="C141" s="241" t="s">
        <v>96</v>
      </c>
      <c r="D141" s="241" t="s">
        <v>256</v>
      </c>
      <c r="E141" s="242" t="s">
        <v>1301</v>
      </c>
      <c r="F141" s="243" t="s">
        <v>1302</v>
      </c>
      <c r="G141" s="244" t="s">
        <v>287</v>
      </c>
      <c r="H141" s="245">
        <v>3.6720000000000002</v>
      </c>
      <c r="I141" s="246"/>
      <c r="J141" s="247">
        <f>ROUND(I141*H141,2)</f>
        <v>0</v>
      </c>
      <c r="K141" s="248"/>
      <c r="L141" s="41"/>
      <c r="M141" s="249" t="s">
        <v>1</v>
      </c>
      <c r="N141" s="250" t="s">
        <v>44</v>
      </c>
      <c r="O141" s="88"/>
      <c r="P141" s="237">
        <f>O141*H141</f>
        <v>0</v>
      </c>
      <c r="Q141" s="237">
        <v>0.048579999999999998</v>
      </c>
      <c r="R141" s="237">
        <f>Q141*H141</f>
        <v>0.17838576</v>
      </c>
      <c r="S141" s="237">
        <v>0</v>
      </c>
      <c r="T141" s="238">
        <f>S141*H141</f>
        <v>0</v>
      </c>
      <c r="U141" s="35"/>
      <c r="V141" s="35"/>
      <c r="W141" s="35"/>
      <c r="X141" s="35"/>
      <c r="Y141" s="35"/>
      <c r="Z141" s="35"/>
      <c r="AA141" s="35"/>
      <c r="AB141" s="35"/>
      <c r="AC141" s="35"/>
      <c r="AD141" s="35"/>
      <c r="AE141" s="35"/>
      <c r="AR141" s="239" t="s">
        <v>101</v>
      </c>
      <c r="AT141" s="239" t="s">
        <v>256</v>
      </c>
      <c r="AU141" s="239" t="s">
        <v>88</v>
      </c>
      <c r="AY141" s="14" t="s">
        <v>215</v>
      </c>
      <c r="BE141" s="240">
        <f>IF(N141="základní",J141,0)</f>
        <v>0</v>
      </c>
      <c r="BF141" s="240">
        <f>IF(N141="snížená",J141,0)</f>
        <v>0</v>
      </c>
      <c r="BG141" s="240">
        <f>IF(N141="zákl. přenesená",J141,0)</f>
        <v>0</v>
      </c>
      <c r="BH141" s="240">
        <f>IF(N141="sníž. přenesená",J141,0)</f>
        <v>0</v>
      </c>
      <c r="BI141" s="240">
        <f>IF(N141="nulová",J141,0)</f>
        <v>0</v>
      </c>
      <c r="BJ141" s="14" t="s">
        <v>86</v>
      </c>
      <c r="BK141" s="240">
        <f>ROUND(I141*H141,2)</f>
        <v>0</v>
      </c>
      <c r="BL141" s="14" t="s">
        <v>101</v>
      </c>
      <c r="BM141" s="239" t="s">
        <v>1761</v>
      </c>
    </row>
    <row r="142" s="2" customFormat="1" ht="16.5" customHeight="1">
      <c r="A142" s="35"/>
      <c r="B142" s="36"/>
      <c r="C142" s="241" t="s">
        <v>101</v>
      </c>
      <c r="D142" s="241" t="s">
        <v>256</v>
      </c>
      <c r="E142" s="242" t="s">
        <v>1304</v>
      </c>
      <c r="F142" s="243" t="s">
        <v>1305</v>
      </c>
      <c r="G142" s="244" t="s">
        <v>259</v>
      </c>
      <c r="H142" s="245">
        <v>9.8200000000000003</v>
      </c>
      <c r="I142" s="246"/>
      <c r="J142" s="247">
        <f>ROUND(I142*H142,2)</f>
        <v>0</v>
      </c>
      <c r="K142" s="248"/>
      <c r="L142" s="41"/>
      <c r="M142" s="249" t="s">
        <v>1</v>
      </c>
      <c r="N142" s="250" t="s">
        <v>44</v>
      </c>
      <c r="O142" s="88"/>
      <c r="P142" s="237">
        <f>O142*H142</f>
        <v>0</v>
      </c>
      <c r="Q142" s="237">
        <v>0.041739999999999999</v>
      </c>
      <c r="R142" s="237">
        <f>Q142*H142</f>
        <v>0.4098868</v>
      </c>
      <c r="S142" s="237">
        <v>0</v>
      </c>
      <c r="T142" s="238">
        <f>S142*H142</f>
        <v>0</v>
      </c>
      <c r="U142" s="35"/>
      <c r="V142" s="35"/>
      <c r="W142" s="35"/>
      <c r="X142" s="35"/>
      <c r="Y142" s="35"/>
      <c r="Z142" s="35"/>
      <c r="AA142" s="35"/>
      <c r="AB142" s="35"/>
      <c r="AC142" s="35"/>
      <c r="AD142" s="35"/>
      <c r="AE142" s="35"/>
      <c r="AR142" s="239" t="s">
        <v>101</v>
      </c>
      <c r="AT142" s="239" t="s">
        <v>256</v>
      </c>
      <c r="AU142" s="239" t="s">
        <v>88</v>
      </c>
      <c r="AY142" s="14" t="s">
        <v>215</v>
      </c>
      <c r="BE142" s="240">
        <f>IF(N142="základní",J142,0)</f>
        <v>0</v>
      </c>
      <c r="BF142" s="240">
        <f>IF(N142="snížená",J142,0)</f>
        <v>0</v>
      </c>
      <c r="BG142" s="240">
        <f>IF(N142="zákl. přenesená",J142,0)</f>
        <v>0</v>
      </c>
      <c r="BH142" s="240">
        <f>IF(N142="sníž. přenesená",J142,0)</f>
        <v>0</v>
      </c>
      <c r="BI142" s="240">
        <f>IF(N142="nulová",J142,0)</f>
        <v>0</v>
      </c>
      <c r="BJ142" s="14" t="s">
        <v>86</v>
      </c>
      <c r="BK142" s="240">
        <f>ROUND(I142*H142,2)</f>
        <v>0</v>
      </c>
      <c r="BL142" s="14" t="s">
        <v>101</v>
      </c>
      <c r="BM142" s="239" t="s">
        <v>1762</v>
      </c>
    </row>
    <row r="143" s="2" customFormat="1" ht="16.5" customHeight="1">
      <c r="A143" s="35"/>
      <c r="B143" s="36"/>
      <c r="C143" s="241" t="s">
        <v>216</v>
      </c>
      <c r="D143" s="241" t="s">
        <v>256</v>
      </c>
      <c r="E143" s="242" t="s">
        <v>1307</v>
      </c>
      <c r="F143" s="243" t="s">
        <v>1308</v>
      </c>
      <c r="G143" s="244" t="s">
        <v>259</v>
      </c>
      <c r="H143" s="245">
        <v>9.8200000000000003</v>
      </c>
      <c r="I143" s="246"/>
      <c r="J143" s="247">
        <f>ROUND(I143*H143,2)</f>
        <v>0</v>
      </c>
      <c r="K143" s="248"/>
      <c r="L143" s="41"/>
      <c r="M143" s="249" t="s">
        <v>1</v>
      </c>
      <c r="N143" s="250" t="s">
        <v>44</v>
      </c>
      <c r="O143" s="88"/>
      <c r="P143" s="237">
        <f>O143*H143</f>
        <v>0</v>
      </c>
      <c r="Q143" s="237">
        <v>2.0000000000000002E-05</v>
      </c>
      <c r="R143" s="237">
        <f>Q143*H143</f>
        <v>0.00019640000000000003</v>
      </c>
      <c r="S143" s="237">
        <v>0</v>
      </c>
      <c r="T143" s="238">
        <f>S143*H143</f>
        <v>0</v>
      </c>
      <c r="U143" s="35"/>
      <c r="V143" s="35"/>
      <c r="W143" s="35"/>
      <c r="X143" s="35"/>
      <c r="Y143" s="35"/>
      <c r="Z143" s="35"/>
      <c r="AA143" s="35"/>
      <c r="AB143" s="35"/>
      <c r="AC143" s="35"/>
      <c r="AD143" s="35"/>
      <c r="AE143" s="35"/>
      <c r="AR143" s="239" t="s">
        <v>101</v>
      </c>
      <c r="AT143" s="239" t="s">
        <v>256</v>
      </c>
      <c r="AU143" s="239" t="s">
        <v>88</v>
      </c>
      <c r="AY143" s="14" t="s">
        <v>215</v>
      </c>
      <c r="BE143" s="240">
        <f>IF(N143="základní",J143,0)</f>
        <v>0</v>
      </c>
      <c r="BF143" s="240">
        <f>IF(N143="snížená",J143,0)</f>
        <v>0</v>
      </c>
      <c r="BG143" s="240">
        <f>IF(N143="zákl. přenesená",J143,0)</f>
        <v>0</v>
      </c>
      <c r="BH143" s="240">
        <f>IF(N143="sníž. přenesená",J143,0)</f>
        <v>0</v>
      </c>
      <c r="BI143" s="240">
        <f>IF(N143="nulová",J143,0)</f>
        <v>0</v>
      </c>
      <c r="BJ143" s="14" t="s">
        <v>86</v>
      </c>
      <c r="BK143" s="240">
        <f>ROUND(I143*H143,2)</f>
        <v>0</v>
      </c>
      <c r="BL143" s="14" t="s">
        <v>101</v>
      </c>
      <c r="BM143" s="239" t="s">
        <v>1763</v>
      </c>
    </row>
    <row r="144" s="2" customFormat="1" ht="16.5" customHeight="1">
      <c r="A144" s="35"/>
      <c r="B144" s="36"/>
      <c r="C144" s="241" t="s">
        <v>235</v>
      </c>
      <c r="D144" s="241" t="s">
        <v>256</v>
      </c>
      <c r="E144" s="242" t="s">
        <v>1310</v>
      </c>
      <c r="F144" s="243" t="s">
        <v>1311</v>
      </c>
      <c r="G144" s="244" t="s">
        <v>249</v>
      </c>
      <c r="H144" s="245">
        <v>0.441</v>
      </c>
      <c r="I144" s="246"/>
      <c r="J144" s="247">
        <f>ROUND(I144*H144,2)</f>
        <v>0</v>
      </c>
      <c r="K144" s="248"/>
      <c r="L144" s="41"/>
      <c r="M144" s="249" t="s">
        <v>1</v>
      </c>
      <c r="N144" s="250" t="s">
        <v>44</v>
      </c>
      <c r="O144" s="88"/>
      <c r="P144" s="237">
        <f>O144*H144</f>
        <v>0</v>
      </c>
      <c r="Q144" s="237">
        <v>1.04877</v>
      </c>
      <c r="R144" s="237">
        <f>Q144*H144</f>
        <v>0.46250756999999998</v>
      </c>
      <c r="S144" s="237">
        <v>0</v>
      </c>
      <c r="T144" s="238">
        <f>S144*H144</f>
        <v>0</v>
      </c>
      <c r="U144" s="35"/>
      <c r="V144" s="35"/>
      <c r="W144" s="35"/>
      <c r="X144" s="35"/>
      <c r="Y144" s="35"/>
      <c r="Z144" s="35"/>
      <c r="AA144" s="35"/>
      <c r="AB144" s="35"/>
      <c r="AC144" s="35"/>
      <c r="AD144" s="35"/>
      <c r="AE144" s="35"/>
      <c r="AR144" s="239" t="s">
        <v>101</v>
      </c>
      <c r="AT144" s="239" t="s">
        <v>256</v>
      </c>
      <c r="AU144" s="239" t="s">
        <v>88</v>
      </c>
      <c r="AY144" s="14" t="s">
        <v>215</v>
      </c>
      <c r="BE144" s="240">
        <f>IF(N144="základní",J144,0)</f>
        <v>0</v>
      </c>
      <c r="BF144" s="240">
        <f>IF(N144="snížená",J144,0)</f>
        <v>0</v>
      </c>
      <c r="BG144" s="240">
        <f>IF(N144="zákl. přenesená",J144,0)</f>
        <v>0</v>
      </c>
      <c r="BH144" s="240">
        <f>IF(N144="sníž. přenesená",J144,0)</f>
        <v>0</v>
      </c>
      <c r="BI144" s="240">
        <f>IF(N144="nulová",J144,0)</f>
        <v>0</v>
      </c>
      <c r="BJ144" s="14" t="s">
        <v>86</v>
      </c>
      <c r="BK144" s="240">
        <f>ROUND(I144*H144,2)</f>
        <v>0</v>
      </c>
      <c r="BL144" s="14" t="s">
        <v>101</v>
      </c>
      <c r="BM144" s="239" t="s">
        <v>1764</v>
      </c>
    </row>
    <row r="145" s="12" customFormat="1" ht="22.8" customHeight="1">
      <c r="A145" s="12"/>
      <c r="B145" s="210"/>
      <c r="C145" s="211"/>
      <c r="D145" s="212" t="s">
        <v>78</v>
      </c>
      <c r="E145" s="224" t="s">
        <v>101</v>
      </c>
      <c r="F145" s="224" t="s">
        <v>1110</v>
      </c>
      <c r="G145" s="211"/>
      <c r="H145" s="211"/>
      <c r="I145" s="214"/>
      <c r="J145" s="225">
        <f>BK145</f>
        <v>0</v>
      </c>
      <c r="K145" s="211"/>
      <c r="L145" s="216"/>
      <c r="M145" s="217"/>
      <c r="N145" s="218"/>
      <c r="O145" s="218"/>
      <c r="P145" s="219">
        <f>SUM(P146:P147)</f>
        <v>0</v>
      </c>
      <c r="Q145" s="218"/>
      <c r="R145" s="219">
        <f>SUM(R146:R147)</f>
        <v>0.0327912</v>
      </c>
      <c r="S145" s="218"/>
      <c r="T145" s="220">
        <f>SUM(T146:T147)</f>
        <v>0</v>
      </c>
      <c r="U145" s="12"/>
      <c r="V145" s="12"/>
      <c r="W145" s="12"/>
      <c r="X145" s="12"/>
      <c r="Y145" s="12"/>
      <c r="Z145" s="12"/>
      <c r="AA145" s="12"/>
      <c r="AB145" s="12"/>
      <c r="AC145" s="12"/>
      <c r="AD145" s="12"/>
      <c r="AE145" s="12"/>
      <c r="AR145" s="221" t="s">
        <v>86</v>
      </c>
      <c r="AT145" s="222" t="s">
        <v>78</v>
      </c>
      <c r="AU145" s="222" t="s">
        <v>86</v>
      </c>
      <c r="AY145" s="221" t="s">
        <v>215</v>
      </c>
      <c r="BK145" s="223">
        <f>SUM(BK146:BK147)</f>
        <v>0</v>
      </c>
    </row>
    <row r="146" s="2" customFormat="1" ht="24.15" customHeight="1">
      <c r="A146" s="35"/>
      <c r="B146" s="36"/>
      <c r="C146" s="241" t="s">
        <v>239</v>
      </c>
      <c r="D146" s="241" t="s">
        <v>256</v>
      </c>
      <c r="E146" s="242" t="s">
        <v>1541</v>
      </c>
      <c r="F146" s="243" t="s">
        <v>1542</v>
      </c>
      <c r="G146" s="244" t="s">
        <v>259</v>
      </c>
      <c r="H146" s="245">
        <v>0.78000000000000003</v>
      </c>
      <c r="I146" s="246"/>
      <c r="J146" s="247">
        <f>ROUND(I146*H146,2)</f>
        <v>0</v>
      </c>
      <c r="K146" s="248"/>
      <c r="L146" s="41"/>
      <c r="M146" s="249" t="s">
        <v>1</v>
      </c>
      <c r="N146" s="250" t="s">
        <v>44</v>
      </c>
      <c r="O146" s="88"/>
      <c r="P146" s="237">
        <f>O146*H146</f>
        <v>0</v>
      </c>
      <c r="Q146" s="237">
        <v>0.02102</v>
      </c>
      <c r="R146" s="237">
        <f>Q146*H146</f>
        <v>0.0163956</v>
      </c>
      <c r="S146" s="237">
        <v>0</v>
      </c>
      <c r="T146" s="238">
        <f>S146*H146</f>
        <v>0</v>
      </c>
      <c r="U146" s="35"/>
      <c r="V146" s="35"/>
      <c r="W146" s="35"/>
      <c r="X146" s="35"/>
      <c r="Y146" s="35"/>
      <c r="Z146" s="35"/>
      <c r="AA146" s="35"/>
      <c r="AB146" s="35"/>
      <c r="AC146" s="35"/>
      <c r="AD146" s="35"/>
      <c r="AE146" s="35"/>
      <c r="AR146" s="239" t="s">
        <v>101</v>
      </c>
      <c r="AT146" s="239" t="s">
        <v>256</v>
      </c>
      <c r="AU146" s="239" t="s">
        <v>88</v>
      </c>
      <c r="AY146" s="14" t="s">
        <v>215</v>
      </c>
      <c r="BE146" s="240">
        <f>IF(N146="základní",J146,0)</f>
        <v>0</v>
      </c>
      <c r="BF146" s="240">
        <f>IF(N146="snížená",J146,0)</f>
        <v>0</v>
      </c>
      <c r="BG146" s="240">
        <f>IF(N146="zákl. přenesená",J146,0)</f>
        <v>0</v>
      </c>
      <c r="BH146" s="240">
        <f>IF(N146="sníž. přenesená",J146,0)</f>
        <v>0</v>
      </c>
      <c r="BI146" s="240">
        <f>IF(N146="nulová",J146,0)</f>
        <v>0</v>
      </c>
      <c r="BJ146" s="14" t="s">
        <v>86</v>
      </c>
      <c r="BK146" s="240">
        <f>ROUND(I146*H146,2)</f>
        <v>0</v>
      </c>
      <c r="BL146" s="14" t="s">
        <v>101</v>
      </c>
      <c r="BM146" s="239" t="s">
        <v>1765</v>
      </c>
    </row>
    <row r="147" s="2" customFormat="1" ht="24.15" customHeight="1">
      <c r="A147" s="35"/>
      <c r="B147" s="36"/>
      <c r="C147" s="241" t="s">
        <v>222</v>
      </c>
      <c r="D147" s="241" t="s">
        <v>256</v>
      </c>
      <c r="E147" s="242" t="s">
        <v>1544</v>
      </c>
      <c r="F147" s="243" t="s">
        <v>1545</v>
      </c>
      <c r="G147" s="244" t="s">
        <v>259</v>
      </c>
      <c r="H147" s="245">
        <v>0.78000000000000003</v>
      </c>
      <c r="I147" s="246"/>
      <c r="J147" s="247">
        <f>ROUND(I147*H147,2)</f>
        <v>0</v>
      </c>
      <c r="K147" s="248"/>
      <c r="L147" s="41"/>
      <c r="M147" s="249" t="s">
        <v>1</v>
      </c>
      <c r="N147" s="250" t="s">
        <v>44</v>
      </c>
      <c r="O147" s="88"/>
      <c r="P147" s="237">
        <f>O147*H147</f>
        <v>0</v>
      </c>
      <c r="Q147" s="237">
        <v>0.02102</v>
      </c>
      <c r="R147" s="237">
        <f>Q147*H147</f>
        <v>0.0163956</v>
      </c>
      <c r="S147" s="237">
        <v>0</v>
      </c>
      <c r="T147" s="238">
        <f>S147*H147</f>
        <v>0</v>
      </c>
      <c r="U147" s="35"/>
      <c r="V147" s="35"/>
      <c r="W147" s="35"/>
      <c r="X147" s="35"/>
      <c r="Y147" s="35"/>
      <c r="Z147" s="35"/>
      <c r="AA147" s="35"/>
      <c r="AB147" s="35"/>
      <c r="AC147" s="35"/>
      <c r="AD147" s="35"/>
      <c r="AE147" s="35"/>
      <c r="AR147" s="239" t="s">
        <v>101</v>
      </c>
      <c r="AT147" s="239" t="s">
        <v>256</v>
      </c>
      <c r="AU147" s="239" t="s">
        <v>88</v>
      </c>
      <c r="AY147" s="14" t="s">
        <v>215</v>
      </c>
      <c r="BE147" s="240">
        <f>IF(N147="základní",J147,0)</f>
        <v>0</v>
      </c>
      <c r="BF147" s="240">
        <f>IF(N147="snížená",J147,0)</f>
        <v>0</v>
      </c>
      <c r="BG147" s="240">
        <f>IF(N147="zákl. přenesená",J147,0)</f>
        <v>0</v>
      </c>
      <c r="BH147" s="240">
        <f>IF(N147="sníž. přenesená",J147,0)</f>
        <v>0</v>
      </c>
      <c r="BI147" s="240">
        <f>IF(N147="nulová",J147,0)</f>
        <v>0</v>
      </c>
      <c r="BJ147" s="14" t="s">
        <v>86</v>
      </c>
      <c r="BK147" s="240">
        <f>ROUND(I147*H147,2)</f>
        <v>0</v>
      </c>
      <c r="BL147" s="14" t="s">
        <v>101</v>
      </c>
      <c r="BM147" s="239" t="s">
        <v>1766</v>
      </c>
    </row>
    <row r="148" s="12" customFormat="1" ht="22.8" customHeight="1">
      <c r="A148" s="12"/>
      <c r="B148" s="210"/>
      <c r="C148" s="211"/>
      <c r="D148" s="212" t="s">
        <v>78</v>
      </c>
      <c r="E148" s="224" t="s">
        <v>235</v>
      </c>
      <c r="F148" s="224" t="s">
        <v>1364</v>
      </c>
      <c r="G148" s="211"/>
      <c r="H148" s="211"/>
      <c r="I148" s="214"/>
      <c r="J148" s="225">
        <f>BK148</f>
        <v>0</v>
      </c>
      <c r="K148" s="211"/>
      <c r="L148" s="216"/>
      <c r="M148" s="217"/>
      <c r="N148" s="218"/>
      <c r="O148" s="218"/>
      <c r="P148" s="219">
        <f>SUM(P149:P150)</f>
        <v>0</v>
      </c>
      <c r="Q148" s="218"/>
      <c r="R148" s="219">
        <f>SUM(R149:R150)</f>
        <v>1.5073155200000004</v>
      </c>
      <c r="S148" s="218"/>
      <c r="T148" s="220">
        <f>SUM(T149:T150)</f>
        <v>1.6509</v>
      </c>
      <c r="U148" s="12"/>
      <c r="V148" s="12"/>
      <c r="W148" s="12"/>
      <c r="X148" s="12"/>
      <c r="Y148" s="12"/>
      <c r="Z148" s="12"/>
      <c r="AA148" s="12"/>
      <c r="AB148" s="12"/>
      <c r="AC148" s="12"/>
      <c r="AD148" s="12"/>
      <c r="AE148" s="12"/>
      <c r="AR148" s="221" t="s">
        <v>86</v>
      </c>
      <c r="AT148" s="222" t="s">
        <v>78</v>
      </c>
      <c r="AU148" s="222" t="s">
        <v>86</v>
      </c>
      <c r="AY148" s="221" t="s">
        <v>215</v>
      </c>
      <c r="BK148" s="223">
        <f>SUM(BK149:BK150)</f>
        <v>0</v>
      </c>
    </row>
    <row r="149" s="2" customFormat="1" ht="33" customHeight="1">
      <c r="A149" s="35"/>
      <c r="B149" s="36"/>
      <c r="C149" s="241" t="s">
        <v>246</v>
      </c>
      <c r="D149" s="241" t="s">
        <v>256</v>
      </c>
      <c r="E149" s="242" t="s">
        <v>1368</v>
      </c>
      <c r="F149" s="243" t="s">
        <v>1369</v>
      </c>
      <c r="G149" s="244" t="s">
        <v>259</v>
      </c>
      <c r="H149" s="245">
        <v>22.012</v>
      </c>
      <c r="I149" s="246"/>
      <c r="J149" s="247">
        <f>ROUND(I149*H149,2)</f>
        <v>0</v>
      </c>
      <c r="K149" s="248"/>
      <c r="L149" s="41"/>
      <c r="M149" s="249" t="s">
        <v>1</v>
      </c>
      <c r="N149" s="250" t="s">
        <v>44</v>
      </c>
      <c r="O149" s="88"/>
      <c r="P149" s="237">
        <f>O149*H149</f>
        <v>0</v>
      </c>
      <c r="Q149" s="237">
        <v>0.066960000000000006</v>
      </c>
      <c r="R149" s="237">
        <f>Q149*H149</f>
        <v>1.4739235200000003</v>
      </c>
      <c r="S149" s="237">
        <v>0.074999999999999997</v>
      </c>
      <c r="T149" s="238">
        <f>S149*H149</f>
        <v>1.6509</v>
      </c>
      <c r="U149" s="35"/>
      <c r="V149" s="35"/>
      <c r="W149" s="35"/>
      <c r="X149" s="35"/>
      <c r="Y149" s="35"/>
      <c r="Z149" s="35"/>
      <c r="AA149" s="35"/>
      <c r="AB149" s="35"/>
      <c r="AC149" s="35"/>
      <c r="AD149" s="35"/>
      <c r="AE149" s="35"/>
      <c r="AR149" s="239" t="s">
        <v>101</v>
      </c>
      <c r="AT149" s="239" t="s">
        <v>256</v>
      </c>
      <c r="AU149" s="239" t="s">
        <v>88</v>
      </c>
      <c r="AY149" s="14" t="s">
        <v>215</v>
      </c>
      <c r="BE149" s="240">
        <f>IF(N149="základní",J149,0)</f>
        <v>0</v>
      </c>
      <c r="BF149" s="240">
        <f>IF(N149="snížená",J149,0)</f>
        <v>0</v>
      </c>
      <c r="BG149" s="240">
        <f>IF(N149="zákl. přenesená",J149,0)</f>
        <v>0</v>
      </c>
      <c r="BH149" s="240">
        <f>IF(N149="sníž. přenesená",J149,0)</f>
        <v>0</v>
      </c>
      <c r="BI149" s="240">
        <f>IF(N149="nulová",J149,0)</f>
        <v>0</v>
      </c>
      <c r="BJ149" s="14" t="s">
        <v>86</v>
      </c>
      <c r="BK149" s="240">
        <f>ROUND(I149*H149,2)</f>
        <v>0</v>
      </c>
      <c r="BL149" s="14" t="s">
        <v>101</v>
      </c>
      <c r="BM149" s="239" t="s">
        <v>1767</v>
      </c>
    </row>
    <row r="150" s="2" customFormat="1" ht="16.5" customHeight="1">
      <c r="A150" s="35"/>
      <c r="B150" s="36"/>
      <c r="C150" s="226" t="s">
        <v>251</v>
      </c>
      <c r="D150" s="226" t="s">
        <v>218</v>
      </c>
      <c r="E150" s="227" t="s">
        <v>1371</v>
      </c>
      <c r="F150" s="228" t="s">
        <v>1372</v>
      </c>
      <c r="G150" s="229" t="s">
        <v>652</v>
      </c>
      <c r="H150" s="230">
        <v>33.392000000000003</v>
      </c>
      <c r="I150" s="231"/>
      <c r="J150" s="232">
        <f>ROUND(I150*H150,2)</f>
        <v>0</v>
      </c>
      <c r="K150" s="233"/>
      <c r="L150" s="234"/>
      <c r="M150" s="235" t="s">
        <v>1</v>
      </c>
      <c r="N150" s="236" t="s">
        <v>44</v>
      </c>
      <c r="O150" s="88"/>
      <c r="P150" s="237">
        <f>O150*H150</f>
        <v>0</v>
      </c>
      <c r="Q150" s="237">
        <v>0.001</v>
      </c>
      <c r="R150" s="237">
        <f>Q150*H150</f>
        <v>0.033392000000000005</v>
      </c>
      <c r="S150" s="237">
        <v>0</v>
      </c>
      <c r="T150" s="238">
        <f>S150*H150</f>
        <v>0</v>
      </c>
      <c r="U150" s="35"/>
      <c r="V150" s="35"/>
      <c r="W150" s="35"/>
      <c r="X150" s="35"/>
      <c r="Y150" s="35"/>
      <c r="Z150" s="35"/>
      <c r="AA150" s="35"/>
      <c r="AB150" s="35"/>
      <c r="AC150" s="35"/>
      <c r="AD150" s="35"/>
      <c r="AE150" s="35"/>
      <c r="AR150" s="239" t="s">
        <v>222</v>
      </c>
      <c r="AT150" s="239" t="s">
        <v>218</v>
      </c>
      <c r="AU150" s="239" t="s">
        <v>88</v>
      </c>
      <c r="AY150" s="14" t="s">
        <v>215</v>
      </c>
      <c r="BE150" s="240">
        <f>IF(N150="základní",J150,0)</f>
        <v>0</v>
      </c>
      <c r="BF150" s="240">
        <f>IF(N150="snížená",J150,0)</f>
        <v>0</v>
      </c>
      <c r="BG150" s="240">
        <f>IF(N150="zákl. přenesená",J150,0)</f>
        <v>0</v>
      </c>
      <c r="BH150" s="240">
        <f>IF(N150="sníž. přenesená",J150,0)</f>
        <v>0</v>
      </c>
      <c r="BI150" s="240">
        <f>IF(N150="nulová",J150,0)</f>
        <v>0</v>
      </c>
      <c r="BJ150" s="14" t="s">
        <v>86</v>
      </c>
      <c r="BK150" s="240">
        <f>ROUND(I150*H150,2)</f>
        <v>0</v>
      </c>
      <c r="BL150" s="14" t="s">
        <v>101</v>
      </c>
      <c r="BM150" s="239" t="s">
        <v>1768</v>
      </c>
    </row>
    <row r="151" s="12" customFormat="1" ht="22.8" customHeight="1">
      <c r="A151" s="12"/>
      <c r="B151" s="210"/>
      <c r="C151" s="211"/>
      <c r="D151" s="212" t="s">
        <v>78</v>
      </c>
      <c r="E151" s="224" t="s">
        <v>222</v>
      </c>
      <c r="F151" s="224" t="s">
        <v>1124</v>
      </c>
      <c r="G151" s="211"/>
      <c r="H151" s="211"/>
      <c r="I151" s="214"/>
      <c r="J151" s="225">
        <f>BK151</f>
        <v>0</v>
      </c>
      <c r="K151" s="211"/>
      <c r="L151" s="216"/>
      <c r="M151" s="217"/>
      <c r="N151" s="218"/>
      <c r="O151" s="218"/>
      <c r="P151" s="219">
        <f>P152</f>
        <v>0</v>
      </c>
      <c r="Q151" s="218"/>
      <c r="R151" s="219">
        <f>R152</f>
        <v>0.0086400000000000001</v>
      </c>
      <c r="S151" s="218"/>
      <c r="T151" s="220">
        <f>T152</f>
        <v>0</v>
      </c>
      <c r="U151" s="12"/>
      <c r="V151" s="12"/>
      <c r="W151" s="12"/>
      <c r="X151" s="12"/>
      <c r="Y151" s="12"/>
      <c r="Z151" s="12"/>
      <c r="AA151" s="12"/>
      <c r="AB151" s="12"/>
      <c r="AC151" s="12"/>
      <c r="AD151" s="12"/>
      <c r="AE151" s="12"/>
      <c r="AR151" s="221" t="s">
        <v>86</v>
      </c>
      <c r="AT151" s="222" t="s">
        <v>78</v>
      </c>
      <c r="AU151" s="222" t="s">
        <v>86</v>
      </c>
      <c r="AY151" s="221" t="s">
        <v>215</v>
      </c>
      <c r="BK151" s="223">
        <f>BK152</f>
        <v>0</v>
      </c>
    </row>
    <row r="152" s="2" customFormat="1" ht="24.15" customHeight="1">
      <c r="A152" s="35"/>
      <c r="B152" s="36"/>
      <c r="C152" s="241" t="s">
        <v>255</v>
      </c>
      <c r="D152" s="241" t="s">
        <v>256</v>
      </c>
      <c r="E152" s="242" t="s">
        <v>1769</v>
      </c>
      <c r="F152" s="243" t="s">
        <v>1770</v>
      </c>
      <c r="G152" s="244" t="s">
        <v>221</v>
      </c>
      <c r="H152" s="245">
        <v>6</v>
      </c>
      <c r="I152" s="246"/>
      <c r="J152" s="247">
        <f>ROUND(I152*H152,2)</f>
        <v>0</v>
      </c>
      <c r="K152" s="248"/>
      <c r="L152" s="41"/>
      <c r="M152" s="249" t="s">
        <v>1</v>
      </c>
      <c r="N152" s="250" t="s">
        <v>44</v>
      </c>
      <c r="O152" s="88"/>
      <c r="P152" s="237">
        <f>O152*H152</f>
        <v>0</v>
      </c>
      <c r="Q152" s="237">
        <v>0.0014400000000000001</v>
      </c>
      <c r="R152" s="237">
        <f>Q152*H152</f>
        <v>0.0086400000000000001</v>
      </c>
      <c r="S152" s="237">
        <v>0</v>
      </c>
      <c r="T152" s="238">
        <f>S152*H152</f>
        <v>0</v>
      </c>
      <c r="U152" s="35"/>
      <c r="V152" s="35"/>
      <c r="W152" s="35"/>
      <c r="X152" s="35"/>
      <c r="Y152" s="35"/>
      <c r="Z152" s="35"/>
      <c r="AA152" s="35"/>
      <c r="AB152" s="35"/>
      <c r="AC152" s="35"/>
      <c r="AD152" s="35"/>
      <c r="AE152" s="35"/>
      <c r="AR152" s="239" t="s">
        <v>101</v>
      </c>
      <c r="AT152" s="239" t="s">
        <v>256</v>
      </c>
      <c r="AU152" s="239" t="s">
        <v>88</v>
      </c>
      <c r="AY152" s="14" t="s">
        <v>215</v>
      </c>
      <c r="BE152" s="240">
        <f>IF(N152="základní",J152,0)</f>
        <v>0</v>
      </c>
      <c r="BF152" s="240">
        <f>IF(N152="snížená",J152,0)</f>
        <v>0</v>
      </c>
      <c r="BG152" s="240">
        <f>IF(N152="zákl. přenesená",J152,0)</f>
        <v>0</v>
      </c>
      <c r="BH152" s="240">
        <f>IF(N152="sníž. přenesená",J152,0)</f>
        <v>0</v>
      </c>
      <c r="BI152" s="240">
        <f>IF(N152="nulová",J152,0)</f>
        <v>0</v>
      </c>
      <c r="BJ152" s="14" t="s">
        <v>86</v>
      </c>
      <c r="BK152" s="240">
        <f>ROUND(I152*H152,2)</f>
        <v>0</v>
      </c>
      <c r="BL152" s="14" t="s">
        <v>101</v>
      </c>
      <c r="BM152" s="239" t="s">
        <v>1771</v>
      </c>
    </row>
    <row r="153" s="12" customFormat="1" ht="22.8" customHeight="1">
      <c r="A153" s="12"/>
      <c r="B153" s="210"/>
      <c r="C153" s="211"/>
      <c r="D153" s="212" t="s">
        <v>78</v>
      </c>
      <c r="E153" s="224" t="s">
        <v>246</v>
      </c>
      <c r="F153" s="224" t="s">
        <v>1137</v>
      </c>
      <c r="G153" s="211"/>
      <c r="H153" s="211"/>
      <c r="I153" s="214"/>
      <c r="J153" s="225">
        <f>BK153</f>
        <v>0</v>
      </c>
      <c r="K153" s="211"/>
      <c r="L153" s="216"/>
      <c r="M153" s="217"/>
      <c r="N153" s="218"/>
      <c r="O153" s="218"/>
      <c r="P153" s="219">
        <f>SUM(P154:P177)</f>
        <v>0</v>
      </c>
      <c r="Q153" s="218"/>
      <c r="R153" s="219">
        <f>SUM(R154:R177)</f>
        <v>70.504299439999997</v>
      </c>
      <c r="S153" s="218"/>
      <c r="T153" s="220">
        <f>SUM(T154:T177)</f>
        <v>75.341479600000014</v>
      </c>
      <c r="U153" s="12"/>
      <c r="V153" s="12"/>
      <c r="W153" s="12"/>
      <c r="X153" s="12"/>
      <c r="Y153" s="12"/>
      <c r="Z153" s="12"/>
      <c r="AA153" s="12"/>
      <c r="AB153" s="12"/>
      <c r="AC153" s="12"/>
      <c r="AD153" s="12"/>
      <c r="AE153" s="12"/>
      <c r="AR153" s="221" t="s">
        <v>86</v>
      </c>
      <c r="AT153" s="222" t="s">
        <v>78</v>
      </c>
      <c r="AU153" s="222" t="s">
        <v>86</v>
      </c>
      <c r="AY153" s="221" t="s">
        <v>215</v>
      </c>
      <c r="BK153" s="223">
        <f>SUM(BK154:BK177)</f>
        <v>0</v>
      </c>
    </row>
    <row r="154" s="2" customFormat="1" ht="16.5" customHeight="1">
      <c r="A154" s="35"/>
      <c r="B154" s="36"/>
      <c r="C154" s="241" t="s">
        <v>261</v>
      </c>
      <c r="D154" s="241" t="s">
        <v>256</v>
      </c>
      <c r="E154" s="242" t="s">
        <v>1571</v>
      </c>
      <c r="F154" s="243" t="s">
        <v>1572</v>
      </c>
      <c r="G154" s="244" t="s">
        <v>221</v>
      </c>
      <c r="H154" s="245">
        <v>21.5</v>
      </c>
      <c r="I154" s="246"/>
      <c r="J154" s="247">
        <f>ROUND(I154*H154,2)</f>
        <v>0</v>
      </c>
      <c r="K154" s="248"/>
      <c r="L154" s="41"/>
      <c r="M154" s="249" t="s">
        <v>1</v>
      </c>
      <c r="N154" s="250" t="s">
        <v>44</v>
      </c>
      <c r="O154" s="88"/>
      <c r="P154" s="237">
        <f>O154*H154</f>
        <v>0</v>
      </c>
      <c r="Q154" s="237">
        <v>0.00117</v>
      </c>
      <c r="R154" s="237">
        <f>Q154*H154</f>
        <v>0.025155</v>
      </c>
      <c r="S154" s="237">
        <v>0</v>
      </c>
      <c r="T154" s="238">
        <f>S154*H154</f>
        <v>0</v>
      </c>
      <c r="U154" s="35"/>
      <c r="V154" s="35"/>
      <c r="W154" s="35"/>
      <c r="X154" s="35"/>
      <c r="Y154" s="35"/>
      <c r="Z154" s="35"/>
      <c r="AA154" s="35"/>
      <c r="AB154" s="35"/>
      <c r="AC154" s="35"/>
      <c r="AD154" s="35"/>
      <c r="AE154" s="35"/>
      <c r="AR154" s="239" t="s">
        <v>101</v>
      </c>
      <c r="AT154" s="239" t="s">
        <v>256</v>
      </c>
      <c r="AU154" s="239" t="s">
        <v>88</v>
      </c>
      <c r="AY154" s="14" t="s">
        <v>215</v>
      </c>
      <c r="BE154" s="240">
        <f>IF(N154="základní",J154,0)</f>
        <v>0</v>
      </c>
      <c r="BF154" s="240">
        <f>IF(N154="snížená",J154,0)</f>
        <v>0</v>
      </c>
      <c r="BG154" s="240">
        <f>IF(N154="zákl. přenesená",J154,0)</f>
        <v>0</v>
      </c>
      <c r="BH154" s="240">
        <f>IF(N154="sníž. přenesená",J154,0)</f>
        <v>0</v>
      </c>
      <c r="BI154" s="240">
        <f>IF(N154="nulová",J154,0)</f>
        <v>0</v>
      </c>
      <c r="BJ154" s="14" t="s">
        <v>86</v>
      </c>
      <c r="BK154" s="240">
        <f>ROUND(I154*H154,2)</f>
        <v>0</v>
      </c>
      <c r="BL154" s="14" t="s">
        <v>101</v>
      </c>
      <c r="BM154" s="239" t="s">
        <v>1772</v>
      </c>
    </row>
    <row r="155" s="2" customFormat="1" ht="16.5" customHeight="1">
      <c r="A155" s="35"/>
      <c r="B155" s="36"/>
      <c r="C155" s="241" t="s">
        <v>265</v>
      </c>
      <c r="D155" s="241" t="s">
        <v>256</v>
      </c>
      <c r="E155" s="242" t="s">
        <v>1574</v>
      </c>
      <c r="F155" s="243" t="s">
        <v>1575</v>
      </c>
      <c r="G155" s="244" t="s">
        <v>221</v>
      </c>
      <c r="H155" s="245">
        <v>21.5</v>
      </c>
      <c r="I155" s="246"/>
      <c r="J155" s="247">
        <f>ROUND(I155*H155,2)</f>
        <v>0</v>
      </c>
      <c r="K155" s="248"/>
      <c r="L155" s="41"/>
      <c r="M155" s="249" t="s">
        <v>1</v>
      </c>
      <c r="N155" s="250" t="s">
        <v>44</v>
      </c>
      <c r="O155" s="88"/>
      <c r="P155" s="237">
        <f>O155*H155</f>
        <v>0</v>
      </c>
      <c r="Q155" s="237">
        <v>0.00058</v>
      </c>
      <c r="R155" s="237">
        <f>Q155*H155</f>
        <v>0.01247</v>
      </c>
      <c r="S155" s="237">
        <v>0</v>
      </c>
      <c r="T155" s="238">
        <f>S155*H155</f>
        <v>0</v>
      </c>
      <c r="U155" s="35"/>
      <c r="V155" s="35"/>
      <c r="W155" s="35"/>
      <c r="X155" s="35"/>
      <c r="Y155" s="35"/>
      <c r="Z155" s="35"/>
      <c r="AA155" s="35"/>
      <c r="AB155" s="35"/>
      <c r="AC155" s="35"/>
      <c r="AD155" s="35"/>
      <c r="AE155" s="35"/>
      <c r="AR155" s="239" t="s">
        <v>101</v>
      </c>
      <c r="AT155" s="239" t="s">
        <v>256</v>
      </c>
      <c r="AU155" s="239" t="s">
        <v>88</v>
      </c>
      <c r="AY155" s="14" t="s">
        <v>215</v>
      </c>
      <c r="BE155" s="240">
        <f>IF(N155="základní",J155,0)</f>
        <v>0</v>
      </c>
      <c r="BF155" s="240">
        <f>IF(N155="snížená",J155,0)</f>
        <v>0</v>
      </c>
      <c r="BG155" s="240">
        <f>IF(N155="zákl. přenesená",J155,0)</f>
        <v>0</v>
      </c>
      <c r="BH155" s="240">
        <f>IF(N155="sníž. přenesená",J155,0)</f>
        <v>0</v>
      </c>
      <c r="BI155" s="240">
        <f>IF(N155="nulová",J155,0)</f>
        <v>0</v>
      </c>
      <c r="BJ155" s="14" t="s">
        <v>86</v>
      </c>
      <c r="BK155" s="240">
        <f>ROUND(I155*H155,2)</f>
        <v>0</v>
      </c>
      <c r="BL155" s="14" t="s">
        <v>101</v>
      </c>
      <c r="BM155" s="239" t="s">
        <v>1773</v>
      </c>
    </row>
    <row r="156" s="2" customFormat="1" ht="24.15" customHeight="1">
      <c r="A156" s="35"/>
      <c r="B156" s="36"/>
      <c r="C156" s="226" t="s">
        <v>269</v>
      </c>
      <c r="D156" s="226" t="s">
        <v>218</v>
      </c>
      <c r="E156" s="227" t="s">
        <v>1675</v>
      </c>
      <c r="F156" s="228" t="s">
        <v>1676</v>
      </c>
      <c r="G156" s="229" t="s">
        <v>249</v>
      </c>
      <c r="H156" s="230">
        <v>0.13900000000000001</v>
      </c>
      <c r="I156" s="231"/>
      <c r="J156" s="232">
        <f>ROUND(I156*H156,2)</f>
        <v>0</v>
      </c>
      <c r="K156" s="233"/>
      <c r="L156" s="234"/>
      <c r="M156" s="235" t="s">
        <v>1</v>
      </c>
      <c r="N156" s="236" t="s">
        <v>44</v>
      </c>
      <c r="O156" s="88"/>
      <c r="P156" s="237">
        <f>O156*H156</f>
        <v>0</v>
      </c>
      <c r="Q156" s="237">
        <v>0</v>
      </c>
      <c r="R156" s="237">
        <f>Q156*H156</f>
        <v>0</v>
      </c>
      <c r="S156" s="237">
        <v>0</v>
      </c>
      <c r="T156" s="238">
        <f>S156*H156</f>
        <v>0</v>
      </c>
      <c r="U156" s="35"/>
      <c r="V156" s="35"/>
      <c r="W156" s="35"/>
      <c r="X156" s="35"/>
      <c r="Y156" s="35"/>
      <c r="Z156" s="35"/>
      <c r="AA156" s="35"/>
      <c r="AB156" s="35"/>
      <c r="AC156" s="35"/>
      <c r="AD156" s="35"/>
      <c r="AE156" s="35"/>
      <c r="AR156" s="239" t="s">
        <v>222</v>
      </c>
      <c r="AT156" s="239" t="s">
        <v>218</v>
      </c>
      <c r="AU156" s="239" t="s">
        <v>88</v>
      </c>
      <c r="AY156" s="14" t="s">
        <v>215</v>
      </c>
      <c r="BE156" s="240">
        <f>IF(N156="základní",J156,0)</f>
        <v>0</v>
      </c>
      <c r="BF156" s="240">
        <f>IF(N156="snížená",J156,0)</f>
        <v>0</v>
      </c>
      <c r="BG156" s="240">
        <f>IF(N156="zákl. přenesená",J156,0)</f>
        <v>0</v>
      </c>
      <c r="BH156" s="240">
        <f>IF(N156="sníž. přenesená",J156,0)</f>
        <v>0</v>
      </c>
      <c r="BI156" s="240">
        <f>IF(N156="nulová",J156,0)</f>
        <v>0</v>
      </c>
      <c r="BJ156" s="14" t="s">
        <v>86</v>
      </c>
      <c r="BK156" s="240">
        <f>ROUND(I156*H156,2)</f>
        <v>0</v>
      </c>
      <c r="BL156" s="14" t="s">
        <v>101</v>
      </c>
      <c r="BM156" s="239" t="s">
        <v>1774</v>
      </c>
    </row>
    <row r="157" s="2" customFormat="1" ht="24.15" customHeight="1">
      <c r="A157" s="35"/>
      <c r="B157" s="36"/>
      <c r="C157" s="226" t="s">
        <v>8</v>
      </c>
      <c r="D157" s="226" t="s">
        <v>218</v>
      </c>
      <c r="E157" s="227" t="s">
        <v>1577</v>
      </c>
      <c r="F157" s="228" t="s">
        <v>1578</v>
      </c>
      <c r="G157" s="229" t="s">
        <v>249</v>
      </c>
      <c r="H157" s="230">
        <v>0.29499999999999998</v>
      </c>
      <c r="I157" s="231"/>
      <c r="J157" s="232">
        <f>ROUND(I157*H157,2)</f>
        <v>0</v>
      </c>
      <c r="K157" s="233"/>
      <c r="L157" s="234"/>
      <c r="M157" s="235" t="s">
        <v>1</v>
      </c>
      <c r="N157" s="236" t="s">
        <v>44</v>
      </c>
      <c r="O157" s="88"/>
      <c r="P157" s="237">
        <f>O157*H157</f>
        <v>0</v>
      </c>
      <c r="Q157" s="237">
        <v>1</v>
      </c>
      <c r="R157" s="237">
        <f>Q157*H157</f>
        <v>0.29499999999999998</v>
      </c>
      <c r="S157" s="237">
        <v>0</v>
      </c>
      <c r="T157" s="238">
        <f>S157*H157</f>
        <v>0</v>
      </c>
      <c r="U157" s="35"/>
      <c r="V157" s="35"/>
      <c r="W157" s="35"/>
      <c r="X157" s="35"/>
      <c r="Y157" s="35"/>
      <c r="Z157" s="35"/>
      <c r="AA157" s="35"/>
      <c r="AB157" s="35"/>
      <c r="AC157" s="35"/>
      <c r="AD157" s="35"/>
      <c r="AE157" s="35"/>
      <c r="AR157" s="239" t="s">
        <v>222</v>
      </c>
      <c r="AT157" s="239" t="s">
        <v>218</v>
      </c>
      <c r="AU157" s="239" t="s">
        <v>88</v>
      </c>
      <c r="AY157" s="14" t="s">
        <v>215</v>
      </c>
      <c r="BE157" s="240">
        <f>IF(N157="základní",J157,0)</f>
        <v>0</v>
      </c>
      <c r="BF157" s="240">
        <f>IF(N157="snížená",J157,0)</f>
        <v>0</v>
      </c>
      <c r="BG157" s="240">
        <f>IF(N157="zákl. přenesená",J157,0)</f>
        <v>0</v>
      </c>
      <c r="BH157" s="240">
        <f>IF(N157="sníž. přenesená",J157,0)</f>
        <v>0</v>
      </c>
      <c r="BI157" s="240">
        <f>IF(N157="nulová",J157,0)</f>
        <v>0</v>
      </c>
      <c r="BJ157" s="14" t="s">
        <v>86</v>
      </c>
      <c r="BK157" s="240">
        <f>ROUND(I157*H157,2)</f>
        <v>0</v>
      </c>
      <c r="BL157" s="14" t="s">
        <v>101</v>
      </c>
      <c r="BM157" s="239" t="s">
        <v>1775</v>
      </c>
    </row>
    <row r="158" s="2" customFormat="1" ht="21.75" customHeight="1">
      <c r="A158" s="35"/>
      <c r="B158" s="36"/>
      <c r="C158" s="226" t="s">
        <v>276</v>
      </c>
      <c r="D158" s="226" t="s">
        <v>218</v>
      </c>
      <c r="E158" s="227" t="s">
        <v>1583</v>
      </c>
      <c r="F158" s="228" t="s">
        <v>1584</v>
      </c>
      <c r="G158" s="229" t="s">
        <v>249</v>
      </c>
      <c r="H158" s="230">
        <v>0.122</v>
      </c>
      <c r="I158" s="231"/>
      <c r="J158" s="232">
        <f>ROUND(I158*H158,2)</f>
        <v>0</v>
      </c>
      <c r="K158" s="233"/>
      <c r="L158" s="234"/>
      <c r="M158" s="235" t="s">
        <v>1</v>
      </c>
      <c r="N158" s="236" t="s">
        <v>44</v>
      </c>
      <c r="O158" s="88"/>
      <c r="P158" s="237">
        <f>O158*H158</f>
        <v>0</v>
      </c>
      <c r="Q158" s="237">
        <v>1</v>
      </c>
      <c r="R158" s="237">
        <f>Q158*H158</f>
        <v>0.122</v>
      </c>
      <c r="S158" s="237">
        <v>0</v>
      </c>
      <c r="T158" s="238">
        <f>S158*H158</f>
        <v>0</v>
      </c>
      <c r="U158" s="35"/>
      <c r="V158" s="35"/>
      <c r="W158" s="35"/>
      <c r="X158" s="35"/>
      <c r="Y158" s="35"/>
      <c r="Z158" s="35"/>
      <c r="AA158" s="35"/>
      <c r="AB158" s="35"/>
      <c r="AC158" s="35"/>
      <c r="AD158" s="35"/>
      <c r="AE158" s="35"/>
      <c r="AR158" s="239" t="s">
        <v>222</v>
      </c>
      <c r="AT158" s="239" t="s">
        <v>218</v>
      </c>
      <c r="AU158" s="239" t="s">
        <v>88</v>
      </c>
      <c r="AY158" s="14" t="s">
        <v>215</v>
      </c>
      <c r="BE158" s="240">
        <f>IF(N158="základní",J158,0)</f>
        <v>0</v>
      </c>
      <c r="BF158" s="240">
        <f>IF(N158="snížená",J158,0)</f>
        <v>0</v>
      </c>
      <c r="BG158" s="240">
        <f>IF(N158="zákl. přenesená",J158,0)</f>
        <v>0</v>
      </c>
      <c r="BH158" s="240">
        <f>IF(N158="sníž. přenesená",J158,0)</f>
        <v>0</v>
      </c>
      <c r="BI158" s="240">
        <f>IF(N158="nulová",J158,0)</f>
        <v>0</v>
      </c>
      <c r="BJ158" s="14" t="s">
        <v>86</v>
      </c>
      <c r="BK158" s="240">
        <f>ROUND(I158*H158,2)</f>
        <v>0</v>
      </c>
      <c r="BL158" s="14" t="s">
        <v>101</v>
      </c>
      <c r="BM158" s="239" t="s">
        <v>1776</v>
      </c>
    </row>
    <row r="159" s="2" customFormat="1" ht="24.15" customHeight="1">
      <c r="A159" s="35"/>
      <c r="B159" s="36"/>
      <c r="C159" s="241" t="s">
        <v>280</v>
      </c>
      <c r="D159" s="241" t="s">
        <v>256</v>
      </c>
      <c r="E159" s="242" t="s">
        <v>1399</v>
      </c>
      <c r="F159" s="243" t="s">
        <v>1400</v>
      </c>
      <c r="G159" s="244" t="s">
        <v>226</v>
      </c>
      <c r="H159" s="245">
        <v>1</v>
      </c>
      <c r="I159" s="246"/>
      <c r="J159" s="247">
        <f>ROUND(I159*H159,2)</f>
        <v>0</v>
      </c>
      <c r="K159" s="248"/>
      <c r="L159" s="41"/>
      <c r="M159" s="249" t="s">
        <v>1</v>
      </c>
      <c r="N159" s="250" t="s">
        <v>44</v>
      </c>
      <c r="O159" s="88"/>
      <c r="P159" s="237">
        <f>O159*H159</f>
        <v>0</v>
      </c>
      <c r="Q159" s="237">
        <v>0.0064900000000000001</v>
      </c>
      <c r="R159" s="237">
        <f>Q159*H159</f>
        <v>0.0064900000000000001</v>
      </c>
      <c r="S159" s="237">
        <v>0</v>
      </c>
      <c r="T159" s="238">
        <f>S159*H159</f>
        <v>0</v>
      </c>
      <c r="U159" s="35"/>
      <c r="V159" s="35"/>
      <c r="W159" s="35"/>
      <c r="X159" s="35"/>
      <c r="Y159" s="35"/>
      <c r="Z159" s="35"/>
      <c r="AA159" s="35"/>
      <c r="AB159" s="35"/>
      <c r="AC159" s="35"/>
      <c r="AD159" s="35"/>
      <c r="AE159" s="35"/>
      <c r="AR159" s="239" t="s">
        <v>101</v>
      </c>
      <c r="AT159" s="239" t="s">
        <v>256</v>
      </c>
      <c r="AU159" s="239" t="s">
        <v>88</v>
      </c>
      <c r="AY159" s="14" t="s">
        <v>215</v>
      </c>
      <c r="BE159" s="240">
        <f>IF(N159="základní",J159,0)</f>
        <v>0</v>
      </c>
      <c r="BF159" s="240">
        <f>IF(N159="snížená",J159,0)</f>
        <v>0</v>
      </c>
      <c r="BG159" s="240">
        <f>IF(N159="zákl. přenesená",J159,0)</f>
        <v>0</v>
      </c>
      <c r="BH159" s="240">
        <f>IF(N159="sníž. přenesená",J159,0)</f>
        <v>0</v>
      </c>
      <c r="BI159" s="240">
        <f>IF(N159="nulová",J159,0)</f>
        <v>0</v>
      </c>
      <c r="BJ159" s="14" t="s">
        <v>86</v>
      </c>
      <c r="BK159" s="240">
        <f>ROUND(I159*H159,2)</f>
        <v>0</v>
      </c>
      <c r="BL159" s="14" t="s">
        <v>101</v>
      </c>
      <c r="BM159" s="239" t="s">
        <v>1777</v>
      </c>
    </row>
    <row r="160" s="2" customFormat="1" ht="24.15" customHeight="1">
      <c r="A160" s="35"/>
      <c r="B160" s="36"/>
      <c r="C160" s="241" t="s">
        <v>284</v>
      </c>
      <c r="D160" s="241" t="s">
        <v>256</v>
      </c>
      <c r="E160" s="242" t="s">
        <v>1680</v>
      </c>
      <c r="F160" s="243" t="s">
        <v>1681</v>
      </c>
      <c r="G160" s="244" t="s">
        <v>226</v>
      </c>
      <c r="H160" s="245">
        <v>10</v>
      </c>
      <c r="I160" s="246"/>
      <c r="J160" s="247">
        <f>ROUND(I160*H160,2)</f>
        <v>0</v>
      </c>
      <c r="K160" s="248"/>
      <c r="L160" s="41"/>
      <c r="M160" s="249" t="s">
        <v>1</v>
      </c>
      <c r="N160" s="250" t="s">
        <v>44</v>
      </c>
      <c r="O160" s="88"/>
      <c r="P160" s="237">
        <f>O160*H160</f>
        <v>0</v>
      </c>
      <c r="Q160" s="237">
        <v>0.01174</v>
      </c>
      <c r="R160" s="237">
        <f>Q160*H160</f>
        <v>0.1174</v>
      </c>
      <c r="S160" s="237">
        <v>0</v>
      </c>
      <c r="T160" s="238">
        <f>S160*H160</f>
        <v>0</v>
      </c>
      <c r="U160" s="35"/>
      <c r="V160" s="35"/>
      <c r="W160" s="35"/>
      <c r="X160" s="35"/>
      <c r="Y160" s="35"/>
      <c r="Z160" s="35"/>
      <c r="AA160" s="35"/>
      <c r="AB160" s="35"/>
      <c r="AC160" s="35"/>
      <c r="AD160" s="35"/>
      <c r="AE160" s="35"/>
      <c r="AR160" s="239" t="s">
        <v>101</v>
      </c>
      <c r="AT160" s="239" t="s">
        <v>256</v>
      </c>
      <c r="AU160" s="239" t="s">
        <v>88</v>
      </c>
      <c r="AY160" s="14" t="s">
        <v>215</v>
      </c>
      <c r="BE160" s="240">
        <f>IF(N160="základní",J160,0)</f>
        <v>0</v>
      </c>
      <c r="BF160" s="240">
        <f>IF(N160="snížená",J160,0)</f>
        <v>0</v>
      </c>
      <c r="BG160" s="240">
        <f>IF(N160="zákl. přenesená",J160,0)</f>
        <v>0</v>
      </c>
      <c r="BH160" s="240">
        <f>IF(N160="sníž. přenesená",J160,0)</f>
        <v>0</v>
      </c>
      <c r="BI160" s="240">
        <f>IF(N160="nulová",J160,0)</f>
        <v>0</v>
      </c>
      <c r="BJ160" s="14" t="s">
        <v>86</v>
      </c>
      <c r="BK160" s="240">
        <f>ROUND(I160*H160,2)</f>
        <v>0</v>
      </c>
      <c r="BL160" s="14" t="s">
        <v>101</v>
      </c>
      <c r="BM160" s="239" t="s">
        <v>1778</v>
      </c>
    </row>
    <row r="161" s="2" customFormat="1" ht="21.75" customHeight="1">
      <c r="A161" s="35"/>
      <c r="B161" s="36"/>
      <c r="C161" s="226" t="s">
        <v>289</v>
      </c>
      <c r="D161" s="226" t="s">
        <v>218</v>
      </c>
      <c r="E161" s="227" t="s">
        <v>1683</v>
      </c>
      <c r="F161" s="228" t="s">
        <v>1684</v>
      </c>
      <c r="G161" s="229" t="s">
        <v>226</v>
      </c>
      <c r="H161" s="230">
        <v>10</v>
      </c>
      <c r="I161" s="231"/>
      <c r="J161" s="232">
        <f>ROUND(I161*H161,2)</f>
        <v>0</v>
      </c>
      <c r="K161" s="233"/>
      <c r="L161" s="234"/>
      <c r="M161" s="235" t="s">
        <v>1</v>
      </c>
      <c r="N161" s="236" t="s">
        <v>44</v>
      </c>
      <c r="O161" s="88"/>
      <c r="P161" s="237">
        <f>O161*H161</f>
        <v>0</v>
      </c>
      <c r="Q161" s="237">
        <v>0</v>
      </c>
      <c r="R161" s="237">
        <f>Q161*H161</f>
        <v>0</v>
      </c>
      <c r="S161" s="237">
        <v>0</v>
      </c>
      <c r="T161" s="238">
        <f>S161*H161</f>
        <v>0</v>
      </c>
      <c r="U161" s="35"/>
      <c r="V161" s="35"/>
      <c r="W161" s="35"/>
      <c r="X161" s="35"/>
      <c r="Y161" s="35"/>
      <c r="Z161" s="35"/>
      <c r="AA161" s="35"/>
      <c r="AB161" s="35"/>
      <c r="AC161" s="35"/>
      <c r="AD161" s="35"/>
      <c r="AE161" s="35"/>
      <c r="AR161" s="239" t="s">
        <v>222</v>
      </c>
      <c r="AT161" s="239" t="s">
        <v>218</v>
      </c>
      <c r="AU161" s="239" t="s">
        <v>88</v>
      </c>
      <c r="AY161" s="14" t="s">
        <v>215</v>
      </c>
      <c r="BE161" s="240">
        <f>IF(N161="základní",J161,0)</f>
        <v>0</v>
      </c>
      <c r="BF161" s="240">
        <f>IF(N161="snížená",J161,0)</f>
        <v>0</v>
      </c>
      <c r="BG161" s="240">
        <f>IF(N161="zákl. přenesená",J161,0)</f>
        <v>0</v>
      </c>
      <c r="BH161" s="240">
        <f>IF(N161="sníž. přenesená",J161,0)</f>
        <v>0</v>
      </c>
      <c r="BI161" s="240">
        <f>IF(N161="nulová",J161,0)</f>
        <v>0</v>
      </c>
      <c r="BJ161" s="14" t="s">
        <v>86</v>
      </c>
      <c r="BK161" s="240">
        <f>ROUND(I161*H161,2)</f>
        <v>0</v>
      </c>
      <c r="BL161" s="14" t="s">
        <v>101</v>
      </c>
      <c r="BM161" s="239" t="s">
        <v>1779</v>
      </c>
    </row>
    <row r="162" s="2" customFormat="1" ht="21.75" customHeight="1">
      <c r="A162" s="35"/>
      <c r="B162" s="36"/>
      <c r="C162" s="226" t="s">
        <v>293</v>
      </c>
      <c r="D162" s="226" t="s">
        <v>218</v>
      </c>
      <c r="E162" s="227" t="s">
        <v>1686</v>
      </c>
      <c r="F162" s="228" t="s">
        <v>1687</v>
      </c>
      <c r="G162" s="229" t="s">
        <v>226</v>
      </c>
      <c r="H162" s="230">
        <v>10</v>
      </c>
      <c r="I162" s="231"/>
      <c r="J162" s="232">
        <f>ROUND(I162*H162,2)</f>
        <v>0</v>
      </c>
      <c r="K162" s="233"/>
      <c r="L162" s="234"/>
      <c r="M162" s="235" t="s">
        <v>1</v>
      </c>
      <c r="N162" s="236" t="s">
        <v>44</v>
      </c>
      <c r="O162" s="88"/>
      <c r="P162" s="237">
        <f>O162*H162</f>
        <v>0</v>
      </c>
      <c r="Q162" s="237">
        <v>0</v>
      </c>
      <c r="R162" s="237">
        <f>Q162*H162</f>
        <v>0</v>
      </c>
      <c r="S162" s="237">
        <v>0</v>
      </c>
      <c r="T162" s="238">
        <f>S162*H162</f>
        <v>0</v>
      </c>
      <c r="U162" s="35"/>
      <c r="V162" s="35"/>
      <c r="W162" s="35"/>
      <c r="X162" s="35"/>
      <c r="Y162" s="35"/>
      <c r="Z162" s="35"/>
      <c r="AA162" s="35"/>
      <c r="AB162" s="35"/>
      <c r="AC162" s="35"/>
      <c r="AD162" s="35"/>
      <c r="AE162" s="35"/>
      <c r="AR162" s="239" t="s">
        <v>222</v>
      </c>
      <c r="AT162" s="239" t="s">
        <v>218</v>
      </c>
      <c r="AU162" s="239" t="s">
        <v>88</v>
      </c>
      <c r="AY162" s="14" t="s">
        <v>215</v>
      </c>
      <c r="BE162" s="240">
        <f>IF(N162="základní",J162,0)</f>
        <v>0</v>
      </c>
      <c r="BF162" s="240">
        <f>IF(N162="snížená",J162,0)</f>
        <v>0</v>
      </c>
      <c r="BG162" s="240">
        <f>IF(N162="zákl. přenesená",J162,0)</f>
        <v>0</v>
      </c>
      <c r="BH162" s="240">
        <f>IF(N162="sníž. přenesená",J162,0)</f>
        <v>0</v>
      </c>
      <c r="BI162" s="240">
        <f>IF(N162="nulová",J162,0)</f>
        <v>0</v>
      </c>
      <c r="BJ162" s="14" t="s">
        <v>86</v>
      </c>
      <c r="BK162" s="240">
        <f>ROUND(I162*H162,2)</f>
        <v>0</v>
      </c>
      <c r="BL162" s="14" t="s">
        <v>101</v>
      </c>
      <c r="BM162" s="239" t="s">
        <v>1780</v>
      </c>
    </row>
    <row r="163" s="2" customFormat="1" ht="33" customHeight="1">
      <c r="A163" s="35"/>
      <c r="B163" s="36"/>
      <c r="C163" s="241" t="s">
        <v>7</v>
      </c>
      <c r="D163" s="241" t="s">
        <v>256</v>
      </c>
      <c r="E163" s="242" t="s">
        <v>1689</v>
      </c>
      <c r="F163" s="243" t="s">
        <v>1690</v>
      </c>
      <c r="G163" s="244" t="s">
        <v>259</v>
      </c>
      <c r="H163" s="245">
        <v>109.215</v>
      </c>
      <c r="I163" s="246"/>
      <c r="J163" s="247">
        <f>ROUND(I163*H163,2)</f>
        <v>0</v>
      </c>
      <c r="K163" s="248"/>
      <c r="L163" s="41"/>
      <c r="M163" s="249" t="s">
        <v>1</v>
      </c>
      <c r="N163" s="250" t="s">
        <v>44</v>
      </c>
      <c r="O163" s="88"/>
      <c r="P163" s="237">
        <f>O163*H163</f>
        <v>0</v>
      </c>
      <c r="Q163" s="237">
        <v>0</v>
      </c>
      <c r="R163" s="237">
        <f>Q163*H163</f>
        <v>0</v>
      </c>
      <c r="S163" s="237">
        <v>0</v>
      </c>
      <c r="T163" s="238">
        <f>S163*H163</f>
        <v>0</v>
      </c>
      <c r="U163" s="35"/>
      <c r="V163" s="35"/>
      <c r="W163" s="35"/>
      <c r="X163" s="35"/>
      <c r="Y163" s="35"/>
      <c r="Z163" s="35"/>
      <c r="AA163" s="35"/>
      <c r="AB163" s="35"/>
      <c r="AC163" s="35"/>
      <c r="AD163" s="35"/>
      <c r="AE163" s="35"/>
      <c r="AR163" s="239" t="s">
        <v>101</v>
      </c>
      <c r="AT163" s="239" t="s">
        <v>256</v>
      </c>
      <c r="AU163" s="239" t="s">
        <v>88</v>
      </c>
      <c r="AY163" s="14" t="s">
        <v>215</v>
      </c>
      <c r="BE163" s="240">
        <f>IF(N163="základní",J163,0)</f>
        <v>0</v>
      </c>
      <c r="BF163" s="240">
        <f>IF(N163="snížená",J163,0)</f>
        <v>0</v>
      </c>
      <c r="BG163" s="240">
        <f>IF(N163="zákl. přenesená",J163,0)</f>
        <v>0</v>
      </c>
      <c r="BH163" s="240">
        <f>IF(N163="sníž. přenesená",J163,0)</f>
        <v>0</v>
      </c>
      <c r="BI163" s="240">
        <f>IF(N163="nulová",J163,0)</f>
        <v>0</v>
      </c>
      <c r="BJ163" s="14" t="s">
        <v>86</v>
      </c>
      <c r="BK163" s="240">
        <f>ROUND(I163*H163,2)</f>
        <v>0</v>
      </c>
      <c r="BL163" s="14" t="s">
        <v>101</v>
      </c>
      <c r="BM163" s="239" t="s">
        <v>1781</v>
      </c>
    </row>
    <row r="164" s="2" customFormat="1" ht="33" customHeight="1">
      <c r="A164" s="35"/>
      <c r="B164" s="36"/>
      <c r="C164" s="241" t="s">
        <v>300</v>
      </c>
      <c r="D164" s="241" t="s">
        <v>256</v>
      </c>
      <c r="E164" s="242" t="s">
        <v>1692</v>
      </c>
      <c r="F164" s="243" t="s">
        <v>1693</v>
      </c>
      <c r="G164" s="244" t="s">
        <v>259</v>
      </c>
      <c r="H164" s="245">
        <v>2293.5149999999999</v>
      </c>
      <c r="I164" s="246"/>
      <c r="J164" s="247">
        <f>ROUND(I164*H164,2)</f>
        <v>0</v>
      </c>
      <c r="K164" s="248"/>
      <c r="L164" s="41"/>
      <c r="M164" s="249" t="s">
        <v>1</v>
      </c>
      <c r="N164" s="250" t="s">
        <v>44</v>
      </c>
      <c r="O164" s="88"/>
      <c r="P164" s="237">
        <f>O164*H164</f>
        <v>0</v>
      </c>
      <c r="Q164" s="237">
        <v>0</v>
      </c>
      <c r="R164" s="237">
        <f>Q164*H164</f>
        <v>0</v>
      </c>
      <c r="S164" s="237">
        <v>0</v>
      </c>
      <c r="T164" s="238">
        <f>S164*H164</f>
        <v>0</v>
      </c>
      <c r="U164" s="35"/>
      <c r="V164" s="35"/>
      <c r="W164" s="35"/>
      <c r="X164" s="35"/>
      <c r="Y164" s="35"/>
      <c r="Z164" s="35"/>
      <c r="AA164" s="35"/>
      <c r="AB164" s="35"/>
      <c r="AC164" s="35"/>
      <c r="AD164" s="35"/>
      <c r="AE164" s="35"/>
      <c r="AR164" s="239" t="s">
        <v>101</v>
      </c>
      <c r="AT164" s="239" t="s">
        <v>256</v>
      </c>
      <c r="AU164" s="239" t="s">
        <v>88</v>
      </c>
      <c r="AY164" s="14" t="s">
        <v>215</v>
      </c>
      <c r="BE164" s="240">
        <f>IF(N164="základní",J164,0)</f>
        <v>0</v>
      </c>
      <c r="BF164" s="240">
        <f>IF(N164="snížená",J164,0)</f>
        <v>0</v>
      </c>
      <c r="BG164" s="240">
        <f>IF(N164="zákl. přenesená",J164,0)</f>
        <v>0</v>
      </c>
      <c r="BH164" s="240">
        <f>IF(N164="sníž. přenesená",J164,0)</f>
        <v>0</v>
      </c>
      <c r="BI164" s="240">
        <f>IF(N164="nulová",J164,0)</f>
        <v>0</v>
      </c>
      <c r="BJ164" s="14" t="s">
        <v>86</v>
      </c>
      <c r="BK164" s="240">
        <f>ROUND(I164*H164,2)</f>
        <v>0</v>
      </c>
      <c r="BL164" s="14" t="s">
        <v>101</v>
      </c>
      <c r="BM164" s="239" t="s">
        <v>1782</v>
      </c>
    </row>
    <row r="165" s="2" customFormat="1" ht="33" customHeight="1">
      <c r="A165" s="35"/>
      <c r="B165" s="36"/>
      <c r="C165" s="241" t="s">
        <v>304</v>
      </c>
      <c r="D165" s="241" t="s">
        <v>256</v>
      </c>
      <c r="E165" s="242" t="s">
        <v>1695</v>
      </c>
      <c r="F165" s="243" t="s">
        <v>1696</v>
      </c>
      <c r="G165" s="244" t="s">
        <v>259</v>
      </c>
      <c r="H165" s="245">
        <v>109.215</v>
      </c>
      <c r="I165" s="246"/>
      <c r="J165" s="247">
        <f>ROUND(I165*H165,2)</f>
        <v>0</v>
      </c>
      <c r="K165" s="248"/>
      <c r="L165" s="41"/>
      <c r="M165" s="249" t="s">
        <v>1</v>
      </c>
      <c r="N165" s="250" t="s">
        <v>44</v>
      </c>
      <c r="O165" s="88"/>
      <c r="P165" s="237">
        <f>O165*H165</f>
        <v>0</v>
      </c>
      <c r="Q165" s="237">
        <v>0</v>
      </c>
      <c r="R165" s="237">
        <f>Q165*H165</f>
        <v>0</v>
      </c>
      <c r="S165" s="237">
        <v>0</v>
      </c>
      <c r="T165" s="238">
        <f>S165*H165</f>
        <v>0</v>
      </c>
      <c r="U165" s="35"/>
      <c r="V165" s="35"/>
      <c r="W165" s="35"/>
      <c r="X165" s="35"/>
      <c r="Y165" s="35"/>
      <c r="Z165" s="35"/>
      <c r="AA165" s="35"/>
      <c r="AB165" s="35"/>
      <c r="AC165" s="35"/>
      <c r="AD165" s="35"/>
      <c r="AE165" s="35"/>
      <c r="AR165" s="239" t="s">
        <v>101</v>
      </c>
      <c r="AT165" s="239" t="s">
        <v>256</v>
      </c>
      <c r="AU165" s="239" t="s">
        <v>88</v>
      </c>
      <c r="AY165" s="14" t="s">
        <v>215</v>
      </c>
      <c r="BE165" s="240">
        <f>IF(N165="základní",J165,0)</f>
        <v>0</v>
      </c>
      <c r="BF165" s="240">
        <f>IF(N165="snížená",J165,0)</f>
        <v>0</v>
      </c>
      <c r="BG165" s="240">
        <f>IF(N165="zákl. přenesená",J165,0)</f>
        <v>0</v>
      </c>
      <c r="BH165" s="240">
        <f>IF(N165="sníž. přenesená",J165,0)</f>
        <v>0</v>
      </c>
      <c r="BI165" s="240">
        <f>IF(N165="nulová",J165,0)</f>
        <v>0</v>
      </c>
      <c r="BJ165" s="14" t="s">
        <v>86</v>
      </c>
      <c r="BK165" s="240">
        <f>ROUND(I165*H165,2)</f>
        <v>0</v>
      </c>
      <c r="BL165" s="14" t="s">
        <v>101</v>
      </c>
      <c r="BM165" s="239" t="s">
        <v>1783</v>
      </c>
    </row>
    <row r="166" s="2" customFormat="1" ht="24.15" customHeight="1">
      <c r="A166" s="35"/>
      <c r="B166" s="36"/>
      <c r="C166" s="241" t="s">
        <v>309</v>
      </c>
      <c r="D166" s="241" t="s">
        <v>256</v>
      </c>
      <c r="E166" s="242" t="s">
        <v>1698</v>
      </c>
      <c r="F166" s="243" t="s">
        <v>1699</v>
      </c>
      <c r="G166" s="244" t="s">
        <v>1050</v>
      </c>
      <c r="H166" s="245">
        <v>42</v>
      </c>
      <c r="I166" s="246"/>
      <c r="J166" s="247">
        <f>ROUND(I166*H166,2)</f>
        <v>0</v>
      </c>
      <c r="K166" s="248"/>
      <c r="L166" s="41"/>
      <c r="M166" s="249" t="s">
        <v>1</v>
      </c>
      <c r="N166" s="250" t="s">
        <v>44</v>
      </c>
      <c r="O166" s="88"/>
      <c r="P166" s="237">
        <f>O166*H166</f>
        <v>0</v>
      </c>
      <c r="Q166" s="237">
        <v>0</v>
      </c>
      <c r="R166" s="237">
        <f>Q166*H166</f>
        <v>0</v>
      </c>
      <c r="S166" s="237">
        <v>0</v>
      </c>
      <c r="T166" s="238">
        <f>S166*H166</f>
        <v>0</v>
      </c>
      <c r="U166" s="35"/>
      <c r="V166" s="35"/>
      <c r="W166" s="35"/>
      <c r="X166" s="35"/>
      <c r="Y166" s="35"/>
      <c r="Z166" s="35"/>
      <c r="AA166" s="35"/>
      <c r="AB166" s="35"/>
      <c r="AC166" s="35"/>
      <c r="AD166" s="35"/>
      <c r="AE166" s="35"/>
      <c r="AR166" s="239" t="s">
        <v>101</v>
      </c>
      <c r="AT166" s="239" t="s">
        <v>256</v>
      </c>
      <c r="AU166" s="239" t="s">
        <v>88</v>
      </c>
      <c r="AY166" s="14" t="s">
        <v>215</v>
      </c>
      <c r="BE166" s="240">
        <f>IF(N166="základní",J166,0)</f>
        <v>0</v>
      </c>
      <c r="BF166" s="240">
        <f>IF(N166="snížená",J166,0)</f>
        <v>0</v>
      </c>
      <c r="BG166" s="240">
        <f>IF(N166="zákl. přenesená",J166,0)</f>
        <v>0</v>
      </c>
      <c r="BH166" s="240">
        <f>IF(N166="sníž. přenesená",J166,0)</f>
        <v>0</v>
      </c>
      <c r="BI166" s="240">
        <f>IF(N166="nulová",J166,0)</f>
        <v>0</v>
      </c>
      <c r="BJ166" s="14" t="s">
        <v>86</v>
      </c>
      <c r="BK166" s="240">
        <f>ROUND(I166*H166,2)</f>
        <v>0</v>
      </c>
      <c r="BL166" s="14" t="s">
        <v>101</v>
      </c>
      <c r="BM166" s="239" t="s">
        <v>1784</v>
      </c>
    </row>
    <row r="167" s="2" customFormat="1" ht="24.15" customHeight="1">
      <c r="A167" s="35"/>
      <c r="B167" s="36"/>
      <c r="C167" s="241" t="s">
        <v>313</v>
      </c>
      <c r="D167" s="241" t="s">
        <v>256</v>
      </c>
      <c r="E167" s="242" t="s">
        <v>1599</v>
      </c>
      <c r="F167" s="243" t="s">
        <v>1600</v>
      </c>
      <c r="G167" s="244" t="s">
        <v>226</v>
      </c>
      <c r="H167" s="245">
        <v>60</v>
      </c>
      <c r="I167" s="246"/>
      <c r="J167" s="247">
        <f>ROUND(I167*H167,2)</f>
        <v>0</v>
      </c>
      <c r="K167" s="248"/>
      <c r="L167" s="41"/>
      <c r="M167" s="249" t="s">
        <v>1</v>
      </c>
      <c r="N167" s="250" t="s">
        <v>44</v>
      </c>
      <c r="O167" s="88"/>
      <c r="P167" s="237">
        <f>O167*H167</f>
        <v>0</v>
      </c>
      <c r="Q167" s="237">
        <v>0</v>
      </c>
      <c r="R167" s="237">
        <f>Q167*H167</f>
        <v>0</v>
      </c>
      <c r="S167" s="237">
        <v>0</v>
      </c>
      <c r="T167" s="238">
        <f>S167*H167</f>
        <v>0</v>
      </c>
      <c r="U167" s="35"/>
      <c r="V167" s="35"/>
      <c r="W167" s="35"/>
      <c r="X167" s="35"/>
      <c r="Y167" s="35"/>
      <c r="Z167" s="35"/>
      <c r="AA167" s="35"/>
      <c r="AB167" s="35"/>
      <c r="AC167" s="35"/>
      <c r="AD167" s="35"/>
      <c r="AE167" s="35"/>
      <c r="AR167" s="239" t="s">
        <v>101</v>
      </c>
      <c r="AT167" s="239" t="s">
        <v>256</v>
      </c>
      <c r="AU167" s="239" t="s">
        <v>88</v>
      </c>
      <c r="AY167" s="14" t="s">
        <v>215</v>
      </c>
      <c r="BE167" s="240">
        <f>IF(N167="základní",J167,0)</f>
        <v>0</v>
      </c>
      <c r="BF167" s="240">
        <f>IF(N167="snížená",J167,0)</f>
        <v>0</v>
      </c>
      <c r="BG167" s="240">
        <f>IF(N167="zákl. přenesená",J167,0)</f>
        <v>0</v>
      </c>
      <c r="BH167" s="240">
        <f>IF(N167="sníž. přenesená",J167,0)</f>
        <v>0</v>
      </c>
      <c r="BI167" s="240">
        <f>IF(N167="nulová",J167,0)</f>
        <v>0</v>
      </c>
      <c r="BJ167" s="14" t="s">
        <v>86</v>
      </c>
      <c r="BK167" s="240">
        <f>ROUND(I167*H167,2)</f>
        <v>0</v>
      </c>
      <c r="BL167" s="14" t="s">
        <v>101</v>
      </c>
      <c r="BM167" s="239" t="s">
        <v>1785</v>
      </c>
    </row>
    <row r="168" s="2" customFormat="1" ht="16.5" customHeight="1">
      <c r="A168" s="35"/>
      <c r="B168" s="36"/>
      <c r="C168" s="241" t="s">
        <v>317</v>
      </c>
      <c r="D168" s="241" t="s">
        <v>256</v>
      </c>
      <c r="E168" s="242" t="s">
        <v>1147</v>
      </c>
      <c r="F168" s="243" t="s">
        <v>1148</v>
      </c>
      <c r="G168" s="244" t="s">
        <v>287</v>
      </c>
      <c r="H168" s="245">
        <v>3.6720000000000002</v>
      </c>
      <c r="I168" s="246"/>
      <c r="J168" s="247">
        <f>ROUND(I168*H168,2)</f>
        <v>0</v>
      </c>
      <c r="K168" s="248"/>
      <c r="L168" s="41"/>
      <c r="M168" s="249" t="s">
        <v>1</v>
      </c>
      <c r="N168" s="250" t="s">
        <v>44</v>
      </c>
      <c r="O168" s="88"/>
      <c r="P168" s="237">
        <f>O168*H168</f>
        <v>0</v>
      </c>
      <c r="Q168" s="237">
        <v>0.12171</v>
      </c>
      <c r="R168" s="237">
        <f>Q168*H168</f>
        <v>0.44691912</v>
      </c>
      <c r="S168" s="237">
        <v>2.3999999999999999</v>
      </c>
      <c r="T168" s="238">
        <f>S168*H168</f>
        <v>8.8127999999999993</v>
      </c>
      <c r="U168" s="35"/>
      <c r="V168" s="35"/>
      <c r="W168" s="35"/>
      <c r="X168" s="35"/>
      <c r="Y168" s="35"/>
      <c r="Z168" s="35"/>
      <c r="AA168" s="35"/>
      <c r="AB168" s="35"/>
      <c r="AC168" s="35"/>
      <c r="AD168" s="35"/>
      <c r="AE168" s="35"/>
      <c r="AR168" s="239" t="s">
        <v>101</v>
      </c>
      <c r="AT168" s="239" t="s">
        <v>256</v>
      </c>
      <c r="AU168" s="239" t="s">
        <v>88</v>
      </c>
      <c r="AY168" s="14" t="s">
        <v>215</v>
      </c>
      <c r="BE168" s="240">
        <f>IF(N168="základní",J168,0)</f>
        <v>0</v>
      </c>
      <c r="BF168" s="240">
        <f>IF(N168="snížená",J168,0)</f>
        <v>0</v>
      </c>
      <c r="BG168" s="240">
        <f>IF(N168="zákl. přenesená",J168,0)</f>
        <v>0</v>
      </c>
      <c r="BH168" s="240">
        <f>IF(N168="sníž. přenesená",J168,0)</f>
        <v>0</v>
      </c>
      <c r="BI168" s="240">
        <f>IF(N168="nulová",J168,0)</f>
        <v>0</v>
      </c>
      <c r="BJ168" s="14" t="s">
        <v>86</v>
      </c>
      <c r="BK168" s="240">
        <f>ROUND(I168*H168,2)</f>
        <v>0</v>
      </c>
      <c r="BL168" s="14" t="s">
        <v>101</v>
      </c>
      <c r="BM168" s="239" t="s">
        <v>1786</v>
      </c>
    </row>
    <row r="169" s="2" customFormat="1" ht="24.15" customHeight="1">
      <c r="A169" s="35"/>
      <c r="B169" s="36"/>
      <c r="C169" s="241" t="s">
        <v>321</v>
      </c>
      <c r="D169" s="241" t="s">
        <v>256</v>
      </c>
      <c r="E169" s="242" t="s">
        <v>1787</v>
      </c>
      <c r="F169" s="243" t="s">
        <v>1788</v>
      </c>
      <c r="G169" s="244" t="s">
        <v>221</v>
      </c>
      <c r="H169" s="245">
        <v>5</v>
      </c>
      <c r="I169" s="246"/>
      <c r="J169" s="247">
        <f>ROUND(I169*H169,2)</f>
        <v>0</v>
      </c>
      <c r="K169" s="248"/>
      <c r="L169" s="41"/>
      <c r="M169" s="249" t="s">
        <v>1</v>
      </c>
      <c r="N169" s="250" t="s">
        <v>44</v>
      </c>
      <c r="O169" s="88"/>
      <c r="P169" s="237">
        <f>O169*H169</f>
        <v>0</v>
      </c>
      <c r="Q169" s="237">
        <v>0.00132</v>
      </c>
      <c r="R169" s="237">
        <f>Q169*H169</f>
        <v>0.0066</v>
      </c>
      <c r="S169" s="237">
        <v>0.025000000000000001</v>
      </c>
      <c r="T169" s="238">
        <f>S169*H169</f>
        <v>0.125</v>
      </c>
      <c r="U169" s="35"/>
      <c r="V169" s="35"/>
      <c r="W169" s="35"/>
      <c r="X169" s="35"/>
      <c r="Y169" s="35"/>
      <c r="Z169" s="35"/>
      <c r="AA169" s="35"/>
      <c r="AB169" s="35"/>
      <c r="AC169" s="35"/>
      <c r="AD169" s="35"/>
      <c r="AE169" s="35"/>
      <c r="AR169" s="239" t="s">
        <v>101</v>
      </c>
      <c r="AT169" s="239" t="s">
        <v>256</v>
      </c>
      <c r="AU169" s="239" t="s">
        <v>88</v>
      </c>
      <c r="AY169" s="14" t="s">
        <v>215</v>
      </c>
      <c r="BE169" s="240">
        <f>IF(N169="základní",J169,0)</f>
        <v>0</v>
      </c>
      <c r="BF169" s="240">
        <f>IF(N169="snížená",J169,0)</f>
        <v>0</v>
      </c>
      <c r="BG169" s="240">
        <f>IF(N169="zákl. přenesená",J169,0)</f>
        <v>0</v>
      </c>
      <c r="BH169" s="240">
        <f>IF(N169="sníž. přenesená",J169,0)</f>
        <v>0</v>
      </c>
      <c r="BI169" s="240">
        <f>IF(N169="nulová",J169,0)</f>
        <v>0</v>
      </c>
      <c r="BJ169" s="14" t="s">
        <v>86</v>
      </c>
      <c r="BK169" s="240">
        <f>ROUND(I169*H169,2)</f>
        <v>0</v>
      </c>
      <c r="BL169" s="14" t="s">
        <v>101</v>
      </c>
      <c r="BM169" s="239" t="s">
        <v>1789</v>
      </c>
    </row>
    <row r="170" s="2" customFormat="1" ht="24.15" customHeight="1">
      <c r="A170" s="35"/>
      <c r="B170" s="36"/>
      <c r="C170" s="241" t="s">
        <v>325</v>
      </c>
      <c r="D170" s="241" t="s">
        <v>256</v>
      </c>
      <c r="E170" s="242" t="s">
        <v>1705</v>
      </c>
      <c r="F170" s="243" t="s">
        <v>1706</v>
      </c>
      <c r="G170" s="244" t="s">
        <v>259</v>
      </c>
      <c r="H170" s="245">
        <v>489.88600000000002</v>
      </c>
      <c r="I170" s="246"/>
      <c r="J170" s="247">
        <f>ROUND(I170*H170,2)</f>
        <v>0</v>
      </c>
      <c r="K170" s="248"/>
      <c r="L170" s="41"/>
      <c r="M170" s="249" t="s">
        <v>1</v>
      </c>
      <c r="N170" s="250" t="s">
        <v>44</v>
      </c>
      <c r="O170" s="88"/>
      <c r="P170" s="237">
        <f>O170*H170</f>
        <v>0</v>
      </c>
      <c r="Q170" s="237">
        <v>0.048000000000000001</v>
      </c>
      <c r="R170" s="237">
        <f>Q170*H170</f>
        <v>23.514528000000002</v>
      </c>
      <c r="S170" s="237">
        <v>0.048000000000000001</v>
      </c>
      <c r="T170" s="238">
        <f>S170*H170</f>
        <v>23.514528000000002</v>
      </c>
      <c r="U170" s="35"/>
      <c r="V170" s="35"/>
      <c r="W170" s="35"/>
      <c r="X170" s="35"/>
      <c r="Y170" s="35"/>
      <c r="Z170" s="35"/>
      <c r="AA170" s="35"/>
      <c r="AB170" s="35"/>
      <c r="AC170" s="35"/>
      <c r="AD170" s="35"/>
      <c r="AE170" s="35"/>
      <c r="AR170" s="239" t="s">
        <v>101</v>
      </c>
      <c r="AT170" s="239" t="s">
        <v>256</v>
      </c>
      <c r="AU170" s="239" t="s">
        <v>88</v>
      </c>
      <c r="AY170" s="14" t="s">
        <v>215</v>
      </c>
      <c r="BE170" s="240">
        <f>IF(N170="základní",J170,0)</f>
        <v>0</v>
      </c>
      <c r="BF170" s="240">
        <f>IF(N170="snížená",J170,0)</f>
        <v>0</v>
      </c>
      <c r="BG170" s="240">
        <f>IF(N170="zákl. přenesená",J170,0)</f>
        <v>0</v>
      </c>
      <c r="BH170" s="240">
        <f>IF(N170="sníž. přenesená",J170,0)</f>
        <v>0</v>
      </c>
      <c r="BI170" s="240">
        <f>IF(N170="nulová",J170,0)</f>
        <v>0</v>
      </c>
      <c r="BJ170" s="14" t="s">
        <v>86</v>
      </c>
      <c r="BK170" s="240">
        <f>ROUND(I170*H170,2)</f>
        <v>0</v>
      </c>
      <c r="BL170" s="14" t="s">
        <v>101</v>
      </c>
      <c r="BM170" s="239" t="s">
        <v>1790</v>
      </c>
    </row>
    <row r="171" s="2" customFormat="1" ht="24.15" customHeight="1">
      <c r="A171" s="35"/>
      <c r="B171" s="36"/>
      <c r="C171" s="241" t="s">
        <v>329</v>
      </c>
      <c r="D171" s="241" t="s">
        <v>256</v>
      </c>
      <c r="E171" s="242" t="s">
        <v>1708</v>
      </c>
      <c r="F171" s="243" t="s">
        <v>1709</v>
      </c>
      <c r="G171" s="244" t="s">
        <v>259</v>
      </c>
      <c r="H171" s="245">
        <v>557.60000000000002</v>
      </c>
      <c r="I171" s="246"/>
      <c r="J171" s="247">
        <f>ROUND(I171*H171,2)</f>
        <v>0</v>
      </c>
      <c r="K171" s="248"/>
      <c r="L171" s="41"/>
      <c r="M171" s="249" t="s">
        <v>1</v>
      </c>
      <c r="N171" s="250" t="s">
        <v>44</v>
      </c>
      <c r="O171" s="88"/>
      <c r="P171" s="237">
        <f>O171*H171</f>
        <v>0</v>
      </c>
      <c r="Q171" s="237">
        <v>0.048000000000000001</v>
      </c>
      <c r="R171" s="237">
        <f>Q171*H171</f>
        <v>26.764800000000001</v>
      </c>
      <c r="S171" s="237">
        <v>0.048000000000000001</v>
      </c>
      <c r="T171" s="238">
        <f>S171*H171</f>
        <v>26.764800000000001</v>
      </c>
      <c r="U171" s="35"/>
      <c r="V171" s="35"/>
      <c r="W171" s="35"/>
      <c r="X171" s="35"/>
      <c r="Y171" s="35"/>
      <c r="Z171" s="35"/>
      <c r="AA171" s="35"/>
      <c r="AB171" s="35"/>
      <c r="AC171" s="35"/>
      <c r="AD171" s="35"/>
      <c r="AE171" s="35"/>
      <c r="AR171" s="239" t="s">
        <v>101</v>
      </c>
      <c r="AT171" s="239" t="s">
        <v>256</v>
      </c>
      <c r="AU171" s="239" t="s">
        <v>88</v>
      </c>
      <c r="AY171" s="14" t="s">
        <v>215</v>
      </c>
      <c r="BE171" s="240">
        <f>IF(N171="základní",J171,0)</f>
        <v>0</v>
      </c>
      <c r="BF171" s="240">
        <f>IF(N171="snížená",J171,0)</f>
        <v>0</v>
      </c>
      <c r="BG171" s="240">
        <f>IF(N171="zákl. přenesená",J171,0)</f>
        <v>0</v>
      </c>
      <c r="BH171" s="240">
        <f>IF(N171="sníž. přenesená",J171,0)</f>
        <v>0</v>
      </c>
      <c r="BI171" s="240">
        <f>IF(N171="nulová",J171,0)</f>
        <v>0</v>
      </c>
      <c r="BJ171" s="14" t="s">
        <v>86</v>
      </c>
      <c r="BK171" s="240">
        <f>ROUND(I171*H171,2)</f>
        <v>0</v>
      </c>
      <c r="BL171" s="14" t="s">
        <v>101</v>
      </c>
      <c r="BM171" s="239" t="s">
        <v>1791</v>
      </c>
    </row>
    <row r="172" s="2" customFormat="1" ht="24.15" customHeight="1">
      <c r="A172" s="35"/>
      <c r="B172" s="36"/>
      <c r="C172" s="241" t="s">
        <v>333</v>
      </c>
      <c r="D172" s="241" t="s">
        <v>256</v>
      </c>
      <c r="E172" s="242" t="s">
        <v>1711</v>
      </c>
      <c r="F172" s="243" t="s">
        <v>1712</v>
      </c>
      <c r="G172" s="244" t="s">
        <v>259</v>
      </c>
      <c r="H172" s="245">
        <v>1047.4860000000001</v>
      </c>
      <c r="I172" s="246"/>
      <c r="J172" s="247">
        <f>ROUND(I172*H172,2)</f>
        <v>0</v>
      </c>
      <c r="K172" s="248"/>
      <c r="L172" s="41"/>
      <c r="M172" s="249" t="s">
        <v>1</v>
      </c>
      <c r="N172" s="250" t="s">
        <v>44</v>
      </c>
      <c r="O172" s="88"/>
      <c r="P172" s="237">
        <f>O172*H172</f>
        <v>0</v>
      </c>
      <c r="Q172" s="237">
        <v>0</v>
      </c>
      <c r="R172" s="237">
        <f>Q172*H172</f>
        <v>0</v>
      </c>
      <c r="S172" s="237">
        <v>0.0106</v>
      </c>
      <c r="T172" s="238">
        <f>S172*H172</f>
        <v>11.103351600000002</v>
      </c>
      <c r="U172" s="35"/>
      <c r="V172" s="35"/>
      <c r="W172" s="35"/>
      <c r="X172" s="35"/>
      <c r="Y172" s="35"/>
      <c r="Z172" s="35"/>
      <c r="AA172" s="35"/>
      <c r="AB172" s="35"/>
      <c r="AC172" s="35"/>
      <c r="AD172" s="35"/>
      <c r="AE172" s="35"/>
      <c r="AR172" s="239" t="s">
        <v>101</v>
      </c>
      <c r="AT172" s="239" t="s">
        <v>256</v>
      </c>
      <c r="AU172" s="239" t="s">
        <v>88</v>
      </c>
      <c r="AY172" s="14" t="s">
        <v>215</v>
      </c>
      <c r="BE172" s="240">
        <f>IF(N172="základní",J172,0)</f>
        <v>0</v>
      </c>
      <c r="BF172" s="240">
        <f>IF(N172="snížená",J172,0)</f>
        <v>0</v>
      </c>
      <c r="BG172" s="240">
        <f>IF(N172="zákl. přenesená",J172,0)</f>
        <v>0</v>
      </c>
      <c r="BH172" s="240">
        <f>IF(N172="sníž. přenesená",J172,0)</f>
        <v>0</v>
      </c>
      <c r="BI172" s="240">
        <f>IF(N172="nulová",J172,0)</f>
        <v>0</v>
      </c>
      <c r="BJ172" s="14" t="s">
        <v>86</v>
      </c>
      <c r="BK172" s="240">
        <f>ROUND(I172*H172,2)</f>
        <v>0</v>
      </c>
      <c r="BL172" s="14" t="s">
        <v>101</v>
      </c>
      <c r="BM172" s="239" t="s">
        <v>1792</v>
      </c>
    </row>
    <row r="173" s="2" customFormat="1" ht="24.15" customHeight="1">
      <c r="A173" s="35"/>
      <c r="B173" s="36"/>
      <c r="C173" s="241" t="s">
        <v>338</v>
      </c>
      <c r="D173" s="241" t="s">
        <v>256</v>
      </c>
      <c r="E173" s="242" t="s">
        <v>1714</v>
      </c>
      <c r="F173" s="243" t="s">
        <v>1715</v>
      </c>
      <c r="G173" s="244" t="s">
        <v>287</v>
      </c>
      <c r="H173" s="245">
        <v>2</v>
      </c>
      <c r="I173" s="246"/>
      <c r="J173" s="247">
        <f>ROUND(I173*H173,2)</f>
        <v>0</v>
      </c>
      <c r="K173" s="248"/>
      <c r="L173" s="41"/>
      <c r="M173" s="249" t="s">
        <v>1</v>
      </c>
      <c r="N173" s="250" t="s">
        <v>44</v>
      </c>
      <c r="O173" s="88"/>
      <c r="P173" s="237">
        <f>O173*H173</f>
        <v>0</v>
      </c>
      <c r="Q173" s="237">
        <v>0.50375000000000003</v>
      </c>
      <c r="R173" s="237">
        <f>Q173*H173</f>
        <v>1.0075000000000001</v>
      </c>
      <c r="S173" s="237">
        <v>2.5</v>
      </c>
      <c r="T173" s="238">
        <f>S173*H173</f>
        <v>5</v>
      </c>
      <c r="U173" s="35"/>
      <c r="V173" s="35"/>
      <c r="W173" s="35"/>
      <c r="X173" s="35"/>
      <c r="Y173" s="35"/>
      <c r="Z173" s="35"/>
      <c r="AA173" s="35"/>
      <c r="AB173" s="35"/>
      <c r="AC173" s="35"/>
      <c r="AD173" s="35"/>
      <c r="AE173" s="35"/>
      <c r="AR173" s="239" t="s">
        <v>101</v>
      </c>
      <c r="AT173" s="239" t="s">
        <v>256</v>
      </c>
      <c r="AU173" s="239" t="s">
        <v>88</v>
      </c>
      <c r="AY173" s="14" t="s">
        <v>215</v>
      </c>
      <c r="BE173" s="240">
        <f>IF(N173="základní",J173,0)</f>
        <v>0</v>
      </c>
      <c r="BF173" s="240">
        <f>IF(N173="snížená",J173,0)</f>
        <v>0</v>
      </c>
      <c r="BG173" s="240">
        <f>IF(N173="zákl. přenesená",J173,0)</f>
        <v>0</v>
      </c>
      <c r="BH173" s="240">
        <f>IF(N173="sníž. přenesená",J173,0)</f>
        <v>0</v>
      </c>
      <c r="BI173" s="240">
        <f>IF(N173="nulová",J173,0)</f>
        <v>0</v>
      </c>
      <c r="BJ173" s="14" t="s">
        <v>86</v>
      </c>
      <c r="BK173" s="240">
        <f>ROUND(I173*H173,2)</f>
        <v>0</v>
      </c>
      <c r="BL173" s="14" t="s">
        <v>101</v>
      </c>
      <c r="BM173" s="239" t="s">
        <v>1793</v>
      </c>
    </row>
    <row r="174" s="2" customFormat="1" ht="16.5" customHeight="1">
      <c r="A174" s="35"/>
      <c r="B174" s="36"/>
      <c r="C174" s="226" t="s">
        <v>342</v>
      </c>
      <c r="D174" s="226" t="s">
        <v>218</v>
      </c>
      <c r="E174" s="227" t="s">
        <v>1717</v>
      </c>
      <c r="F174" s="228" t="s">
        <v>1718</v>
      </c>
      <c r="G174" s="229" t="s">
        <v>249</v>
      </c>
      <c r="H174" s="230">
        <v>6</v>
      </c>
      <c r="I174" s="231"/>
      <c r="J174" s="232">
        <f>ROUND(I174*H174,2)</f>
        <v>0</v>
      </c>
      <c r="K174" s="233"/>
      <c r="L174" s="234"/>
      <c r="M174" s="235" t="s">
        <v>1</v>
      </c>
      <c r="N174" s="236" t="s">
        <v>44</v>
      </c>
      <c r="O174" s="88"/>
      <c r="P174" s="237">
        <f>O174*H174</f>
        <v>0</v>
      </c>
      <c r="Q174" s="237">
        <v>1</v>
      </c>
      <c r="R174" s="237">
        <f>Q174*H174</f>
        <v>6</v>
      </c>
      <c r="S174" s="237">
        <v>0</v>
      </c>
      <c r="T174" s="238">
        <f>S174*H174</f>
        <v>0</v>
      </c>
      <c r="U174" s="35"/>
      <c r="V174" s="35"/>
      <c r="W174" s="35"/>
      <c r="X174" s="35"/>
      <c r="Y174" s="35"/>
      <c r="Z174" s="35"/>
      <c r="AA174" s="35"/>
      <c r="AB174" s="35"/>
      <c r="AC174" s="35"/>
      <c r="AD174" s="35"/>
      <c r="AE174" s="35"/>
      <c r="AR174" s="239" t="s">
        <v>222</v>
      </c>
      <c r="AT174" s="239" t="s">
        <v>218</v>
      </c>
      <c r="AU174" s="239" t="s">
        <v>88</v>
      </c>
      <c r="AY174" s="14" t="s">
        <v>215</v>
      </c>
      <c r="BE174" s="240">
        <f>IF(N174="základní",J174,0)</f>
        <v>0</v>
      </c>
      <c r="BF174" s="240">
        <f>IF(N174="snížená",J174,0)</f>
        <v>0</v>
      </c>
      <c r="BG174" s="240">
        <f>IF(N174="zákl. přenesená",J174,0)</f>
        <v>0</v>
      </c>
      <c r="BH174" s="240">
        <f>IF(N174="sníž. přenesená",J174,0)</f>
        <v>0</v>
      </c>
      <c r="BI174" s="240">
        <f>IF(N174="nulová",J174,0)</f>
        <v>0</v>
      </c>
      <c r="BJ174" s="14" t="s">
        <v>86</v>
      </c>
      <c r="BK174" s="240">
        <f>ROUND(I174*H174,2)</f>
        <v>0</v>
      </c>
      <c r="BL174" s="14" t="s">
        <v>101</v>
      </c>
      <c r="BM174" s="239" t="s">
        <v>1794</v>
      </c>
    </row>
    <row r="175" s="2" customFormat="1" ht="24.15" customHeight="1">
      <c r="A175" s="35"/>
      <c r="B175" s="36"/>
      <c r="C175" s="241" t="s">
        <v>346</v>
      </c>
      <c r="D175" s="241" t="s">
        <v>256</v>
      </c>
      <c r="E175" s="242" t="s">
        <v>1720</v>
      </c>
      <c r="F175" s="243" t="s">
        <v>1721</v>
      </c>
      <c r="G175" s="244" t="s">
        <v>259</v>
      </c>
      <c r="H175" s="245">
        <v>1047.4860000000001</v>
      </c>
      <c r="I175" s="246"/>
      <c r="J175" s="247">
        <f>ROUND(I175*H175,2)</f>
        <v>0</v>
      </c>
      <c r="K175" s="248"/>
      <c r="L175" s="41"/>
      <c r="M175" s="249" t="s">
        <v>1</v>
      </c>
      <c r="N175" s="250" t="s">
        <v>44</v>
      </c>
      <c r="O175" s="88"/>
      <c r="P175" s="237">
        <f>O175*H175</f>
        <v>0</v>
      </c>
      <c r="Q175" s="237">
        <v>0.01162</v>
      </c>
      <c r="R175" s="237">
        <f>Q175*H175</f>
        <v>12.171787320000002</v>
      </c>
      <c r="S175" s="237">
        <v>0</v>
      </c>
      <c r="T175" s="238">
        <f>S175*H175</f>
        <v>0</v>
      </c>
      <c r="U175" s="35"/>
      <c r="V175" s="35"/>
      <c r="W175" s="35"/>
      <c r="X175" s="35"/>
      <c r="Y175" s="35"/>
      <c r="Z175" s="35"/>
      <c r="AA175" s="35"/>
      <c r="AB175" s="35"/>
      <c r="AC175" s="35"/>
      <c r="AD175" s="35"/>
      <c r="AE175" s="35"/>
      <c r="AR175" s="239" t="s">
        <v>101</v>
      </c>
      <c r="AT175" s="239" t="s">
        <v>256</v>
      </c>
      <c r="AU175" s="239" t="s">
        <v>88</v>
      </c>
      <c r="AY175" s="14" t="s">
        <v>215</v>
      </c>
      <c r="BE175" s="240">
        <f>IF(N175="základní",J175,0)</f>
        <v>0</v>
      </c>
      <c r="BF175" s="240">
        <f>IF(N175="snížená",J175,0)</f>
        <v>0</v>
      </c>
      <c r="BG175" s="240">
        <f>IF(N175="zákl. přenesená",J175,0)</f>
        <v>0</v>
      </c>
      <c r="BH175" s="240">
        <f>IF(N175="sníž. přenesená",J175,0)</f>
        <v>0</v>
      </c>
      <c r="BI175" s="240">
        <f>IF(N175="nulová",J175,0)</f>
        <v>0</v>
      </c>
      <c r="BJ175" s="14" t="s">
        <v>86</v>
      </c>
      <c r="BK175" s="240">
        <f>ROUND(I175*H175,2)</f>
        <v>0</v>
      </c>
      <c r="BL175" s="14" t="s">
        <v>101</v>
      </c>
      <c r="BM175" s="239" t="s">
        <v>1795</v>
      </c>
    </row>
    <row r="176" s="2" customFormat="1" ht="24.15" customHeight="1">
      <c r="A176" s="35"/>
      <c r="B176" s="36"/>
      <c r="C176" s="241" t="s">
        <v>350</v>
      </c>
      <c r="D176" s="241" t="s">
        <v>256</v>
      </c>
      <c r="E176" s="242" t="s">
        <v>1723</v>
      </c>
      <c r="F176" s="243" t="s">
        <v>1724</v>
      </c>
      <c r="G176" s="244" t="s">
        <v>259</v>
      </c>
      <c r="H176" s="245">
        <v>1047.4860000000001</v>
      </c>
      <c r="I176" s="246"/>
      <c r="J176" s="247">
        <f>ROUND(I176*H176,2)</f>
        <v>0</v>
      </c>
      <c r="K176" s="248"/>
      <c r="L176" s="41"/>
      <c r="M176" s="249" t="s">
        <v>1</v>
      </c>
      <c r="N176" s="250" t="s">
        <v>44</v>
      </c>
      <c r="O176" s="88"/>
      <c r="P176" s="237">
        <f>O176*H176</f>
        <v>0</v>
      </c>
      <c r="Q176" s="237">
        <v>0</v>
      </c>
      <c r="R176" s="237">
        <f>Q176*H176</f>
        <v>0</v>
      </c>
      <c r="S176" s="237">
        <v>0</v>
      </c>
      <c r="T176" s="238">
        <f>S176*H176</f>
        <v>0</v>
      </c>
      <c r="U176" s="35"/>
      <c r="V176" s="35"/>
      <c r="W176" s="35"/>
      <c r="X176" s="35"/>
      <c r="Y176" s="35"/>
      <c r="Z176" s="35"/>
      <c r="AA176" s="35"/>
      <c r="AB176" s="35"/>
      <c r="AC176" s="35"/>
      <c r="AD176" s="35"/>
      <c r="AE176" s="35"/>
      <c r="AR176" s="239" t="s">
        <v>101</v>
      </c>
      <c r="AT176" s="239" t="s">
        <v>256</v>
      </c>
      <c r="AU176" s="239" t="s">
        <v>88</v>
      </c>
      <c r="AY176" s="14" t="s">
        <v>215</v>
      </c>
      <c r="BE176" s="240">
        <f>IF(N176="základní",J176,0)</f>
        <v>0</v>
      </c>
      <c r="BF176" s="240">
        <f>IF(N176="snížená",J176,0)</f>
        <v>0</v>
      </c>
      <c r="BG176" s="240">
        <f>IF(N176="zákl. přenesená",J176,0)</f>
        <v>0</v>
      </c>
      <c r="BH176" s="240">
        <f>IF(N176="sníž. přenesená",J176,0)</f>
        <v>0</v>
      </c>
      <c r="BI176" s="240">
        <f>IF(N176="nulová",J176,0)</f>
        <v>0</v>
      </c>
      <c r="BJ176" s="14" t="s">
        <v>86</v>
      </c>
      <c r="BK176" s="240">
        <f>ROUND(I176*H176,2)</f>
        <v>0</v>
      </c>
      <c r="BL176" s="14" t="s">
        <v>101</v>
      </c>
      <c r="BM176" s="239" t="s">
        <v>1796</v>
      </c>
    </row>
    <row r="177" s="2" customFormat="1" ht="24.15" customHeight="1">
      <c r="A177" s="35"/>
      <c r="B177" s="36"/>
      <c r="C177" s="241" t="s">
        <v>354</v>
      </c>
      <c r="D177" s="241" t="s">
        <v>256</v>
      </c>
      <c r="E177" s="242" t="s">
        <v>1797</v>
      </c>
      <c r="F177" s="243" t="s">
        <v>1798</v>
      </c>
      <c r="G177" s="244" t="s">
        <v>221</v>
      </c>
      <c r="H177" s="245">
        <v>21</v>
      </c>
      <c r="I177" s="246"/>
      <c r="J177" s="247">
        <f>ROUND(I177*H177,2)</f>
        <v>0</v>
      </c>
      <c r="K177" s="248"/>
      <c r="L177" s="41"/>
      <c r="M177" s="249" t="s">
        <v>1</v>
      </c>
      <c r="N177" s="250" t="s">
        <v>44</v>
      </c>
      <c r="O177" s="88"/>
      <c r="P177" s="237">
        <f>O177*H177</f>
        <v>0</v>
      </c>
      <c r="Q177" s="237">
        <v>0.00064999999999999997</v>
      </c>
      <c r="R177" s="237">
        <f>Q177*H177</f>
        <v>0.013649999999999999</v>
      </c>
      <c r="S177" s="237">
        <v>0.001</v>
      </c>
      <c r="T177" s="238">
        <f>S177*H177</f>
        <v>0.021000000000000001</v>
      </c>
      <c r="U177" s="35"/>
      <c r="V177" s="35"/>
      <c r="W177" s="35"/>
      <c r="X177" s="35"/>
      <c r="Y177" s="35"/>
      <c r="Z177" s="35"/>
      <c r="AA177" s="35"/>
      <c r="AB177" s="35"/>
      <c r="AC177" s="35"/>
      <c r="AD177" s="35"/>
      <c r="AE177" s="35"/>
      <c r="AR177" s="239" t="s">
        <v>101</v>
      </c>
      <c r="AT177" s="239" t="s">
        <v>256</v>
      </c>
      <c r="AU177" s="239" t="s">
        <v>88</v>
      </c>
      <c r="AY177" s="14" t="s">
        <v>215</v>
      </c>
      <c r="BE177" s="240">
        <f>IF(N177="základní",J177,0)</f>
        <v>0</v>
      </c>
      <c r="BF177" s="240">
        <f>IF(N177="snížená",J177,0)</f>
        <v>0</v>
      </c>
      <c r="BG177" s="240">
        <f>IF(N177="zákl. přenesená",J177,0)</f>
        <v>0</v>
      </c>
      <c r="BH177" s="240">
        <f>IF(N177="sníž. přenesená",J177,0)</f>
        <v>0</v>
      </c>
      <c r="BI177" s="240">
        <f>IF(N177="nulová",J177,0)</f>
        <v>0</v>
      </c>
      <c r="BJ177" s="14" t="s">
        <v>86</v>
      </c>
      <c r="BK177" s="240">
        <f>ROUND(I177*H177,2)</f>
        <v>0</v>
      </c>
      <c r="BL177" s="14" t="s">
        <v>101</v>
      </c>
      <c r="BM177" s="239" t="s">
        <v>1799</v>
      </c>
    </row>
    <row r="178" s="12" customFormat="1" ht="22.8" customHeight="1">
      <c r="A178" s="12"/>
      <c r="B178" s="210"/>
      <c r="C178" s="211"/>
      <c r="D178" s="212" t="s">
        <v>78</v>
      </c>
      <c r="E178" s="224" t="s">
        <v>1162</v>
      </c>
      <c r="F178" s="224" t="s">
        <v>1163</v>
      </c>
      <c r="G178" s="211"/>
      <c r="H178" s="211"/>
      <c r="I178" s="214"/>
      <c r="J178" s="225">
        <f>BK178</f>
        <v>0</v>
      </c>
      <c r="K178" s="211"/>
      <c r="L178" s="216"/>
      <c r="M178" s="217"/>
      <c r="N178" s="218"/>
      <c r="O178" s="218"/>
      <c r="P178" s="219">
        <f>SUM(P179:P183)</f>
        <v>0</v>
      </c>
      <c r="Q178" s="218"/>
      <c r="R178" s="219">
        <f>SUM(R179:R183)</f>
        <v>0</v>
      </c>
      <c r="S178" s="218"/>
      <c r="T178" s="220">
        <f>SUM(T179:T183)</f>
        <v>0</v>
      </c>
      <c r="U178" s="12"/>
      <c r="V178" s="12"/>
      <c r="W178" s="12"/>
      <c r="X178" s="12"/>
      <c r="Y178" s="12"/>
      <c r="Z178" s="12"/>
      <c r="AA178" s="12"/>
      <c r="AB178" s="12"/>
      <c r="AC178" s="12"/>
      <c r="AD178" s="12"/>
      <c r="AE178" s="12"/>
      <c r="AR178" s="221" t="s">
        <v>86</v>
      </c>
      <c r="AT178" s="222" t="s">
        <v>78</v>
      </c>
      <c r="AU178" s="222" t="s">
        <v>86</v>
      </c>
      <c r="AY178" s="221" t="s">
        <v>215</v>
      </c>
      <c r="BK178" s="223">
        <f>SUM(BK179:BK183)</f>
        <v>0</v>
      </c>
    </row>
    <row r="179" s="2" customFormat="1" ht="24.15" customHeight="1">
      <c r="A179" s="35"/>
      <c r="B179" s="36"/>
      <c r="C179" s="241" t="s">
        <v>358</v>
      </c>
      <c r="D179" s="241" t="s">
        <v>256</v>
      </c>
      <c r="E179" s="242" t="s">
        <v>1164</v>
      </c>
      <c r="F179" s="243" t="s">
        <v>1165</v>
      </c>
      <c r="G179" s="244" t="s">
        <v>249</v>
      </c>
      <c r="H179" s="245">
        <v>76.992000000000004</v>
      </c>
      <c r="I179" s="246"/>
      <c r="J179" s="247">
        <f>ROUND(I179*H179,2)</f>
        <v>0</v>
      </c>
      <c r="K179" s="248"/>
      <c r="L179" s="41"/>
      <c r="M179" s="249" t="s">
        <v>1</v>
      </c>
      <c r="N179" s="250" t="s">
        <v>44</v>
      </c>
      <c r="O179" s="88"/>
      <c r="P179" s="237">
        <f>O179*H179</f>
        <v>0</v>
      </c>
      <c r="Q179" s="237">
        <v>0</v>
      </c>
      <c r="R179" s="237">
        <f>Q179*H179</f>
        <v>0</v>
      </c>
      <c r="S179" s="237">
        <v>0</v>
      </c>
      <c r="T179" s="238">
        <f>S179*H179</f>
        <v>0</v>
      </c>
      <c r="U179" s="35"/>
      <c r="V179" s="35"/>
      <c r="W179" s="35"/>
      <c r="X179" s="35"/>
      <c r="Y179" s="35"/>
      <c r="Z179" s="35"/>
      <c r="AA179" s="35"/>
      <c r="AB179" s="35"/>
      <c r="AC179" s="35"/>
      <c r="AD179" s="35"/>
      <c r="AE179" s="35"/>
      <c r="AR179" s="239" t="s">
        <v>101</v>
      </c>
      <c r="AT179" s="239" t="s">
        <v>256</v>
      </c>
      <c r="AU179" s="239" t="s">
        <v>88</v>
      </c>
      <c r="AY179" s="14" t="s">
        <v>215</v>
      </c>
      <c r="BE179" s="240">
        <f>IF(N179="základní",J179,0)</f>
        <v>0</v>
      </c>
      <c r="BF179" s="240">
        <f>IF(N179="snížená",J179,0)</f>
        <v>0</v>
      </c>
      <c r="BG179" s="240">
        <f>IF(N179="zákl. přenesená",J179,0)</f>
        <v>0</v>
      </c>
      <c r="BH179" s="240">
        <f>IF(N179="sníž. přenesená",J179,0)</f>
        <v>0</v>
      </c>
      <c r="BI179" s="240">
        <f>IF(N179="nulová",J179,0)</f>
        <v>0</v>
      </c>
      <c r="BJ179" s="14" t="s">
        <v>86</v>
      </c>
      <c r="BK179" s="240">
        <f>ROUND(I179*H179,2)</f>
        <v>0</v>
      </c>
      <c r="BL179" s="14" t="s">
        <v>101</v>
      </c>
      <c r="BM179" s="239" t="s">
        <v>1800</v>
      </c>
    </row>
    <row r="180" s="2" customFormat="1" ht="16.5" customHeight="1">
      <c r="A180" s="35"/>
      <c r="B180" s="36"/>
      <c r="C180" s="241" t="s">
        <v>362</v>
      </c>
      <c r="D180" s="241" t="s">
        <v>256</v>
      </c>
      <c r="E180" s="242" t="s">
        <v>1167</v>
      </c>
      <c r="F180" s="243" t="s">
        <v>1168</v>
      </c>
      <c r="G180" s="244" t="s">
        <v>249</v>
      </c>
      <c r="H180" s="245">
        <v>615.93600000000004</v>
      </c>
      <c r="I180" s="246"/>
      <c r="J180" s="247">
        <f>ROUND(I180*H180,2)</f>
        <v>0</v>
      </c>
      <c r="K180" s="248"/>
      <c r="L180" s="41"/>
      <c r="M180" s="249" t="s">
        <v>1</v>
      </c>
      <c r="N180" s="250" t="s">
        <v>44</v>
      </c>
      <c r="O180" s="88"/>
      <c r="P180" s="237">
        <f>O180*H180</f>
        <v>0</v>
      </c>
      <c r="Q180" s="237">
        <v>0</v>
      </c>
      <c r="R180" s="237">
        <f>Q180*H180</f>
        <v>0</v>
      </c>
      <c r="S180" s="237">
        <v>0</v>
      </c>
      <c r="T180" s="238">
        <f>S180*H180</f>
        <v>0</v>
      </c>
      <c r="U180" s="35"/>
      <c r="V180" s="35"/>
      <c r="W180" s="35"/>
      <c r="X180" s="35"/>
      <c r="Y180" s="35"/>
      <c r="Z180" s="35"/>
      <c r="AA180" s="35"/>
      <c r="AB180" s="35"/>
      <c r="AC180" s="35"/>
      <c r="AD180" s="35"/>
      <c r="AE180" s="35"/>
      <c r="AR180" s="239" t="s">
        <v>101</v>
      </c>
      <c r="AT180" s="239" t="s">
        <v>256</v>
      </c>
      <c r="AU180" s="239" t="s">
        <v>88</v>
      </c>
      <c r="AY180" s="14" t="s">
        <v>215</v>
      </c>
      <c r="BE180" s="240">
        <f>IF(N180="základní",J180,0)</f>
        <v>0</v>
      </c>
      <c r="BF180" s="240">
        <f>IF(N180="snížená",J180,0)</f>
        <v>0</v>
      </c>
      <c r="BG180" s="240">
        <f>IF(N180="zákl. přenesená",J180,0)</f>
        <v>0</v>
      </c>
      <c r="BH180" s="240">
        <f>IF(N180="sníž. přenesená",J180,0)</f>
        <v>0</v>
      </c>
      <c r="BI180" s="240">
        <f>IF(N180="nulová",J180,0)</f>
        <v>0</v>
      </c>
      <c r="BJ180" s="14" t="s">
        <v>86</v>
      </c>
      <c r="BK180" s="240">
        <f>ROUND(I180*H180,2)</f>
        <v>0</v>
      </c>
      <c r="BL180" s="14" t="s">
        <v>101</v>
      </c>
      <c r="BM180" s="239" t="s">
        <v>1801</v>
      </c>
    </row>
    <row r="181" s="2" customFormat="1" ht="24.15" customHeight="1">
      <c r="A181" s="35"/>
      <c r="B181" s="36"/>
      <c r="C181" s="241" t="s">
        <v>366</v>
      </c>
      <c r="D181" s="241" t="s">
        <v>256</v>
      </c>
      <c r="E181" s="242" t="s">
        <v>1170</v>
      </c>
      <c r="F181" s="243" t="s">
        <v>1171</v>
      </c>
      <c r="G181" s="244" t="s">
        <v>249</v>
      </c>
      <c r="H181" s="245">
        <v>155.98400000000001</v>
      </c>
      <c r="I181" s="246"/>
      <c r="J181" s="247">
        <f>ROUND(I181*H181,2)</f>
        <v>0</v>
      </c>
      <c r="K181" s="248"/>
      <c r="L181" s="41"/>
      <c r="M181" s="249" t="s">
        <v>1</v>
      </c>
      <c r="N181" s="250" t="s">
        <v>44</v>
      </c>
      <c r="O181" s="88"/>
      <c r="P181" s="237">
        <f>O181*H181</f>
        <v>0</v>
      </c>
      <c r="Q181" s="237">
        <v>0</v>
      </c>
      <c r="R181" s="237">
        <f>Q181*H181</f>
        <v>0</v>
      </c>
      <c r="S181" s="237">
        <v>0</v>
      </c>
      <c r="T181" s="238">
        <f>S181*H181</f>
        <v>0</v>
      </c>
      <c r="U181" s="35"/>
      <c r="V181" s="35"/>
      <c r="W181" s="35"/>
      <c r="X181" s="35"/>
      <c r="Y181" s="35"/>
      <c r="Z181" s="35"/>
      <c r="AA181" s="35"/>
      <c r="AB181" s="35"/>
      <c r="AC181" s="35"/>
      <c r="AD181" s="35"/>
      <c r="AE181" s="35"/>
      <c r="AR181" s="239" t="s">
        <v>101</v>
      </c>
      <c r="AT181" s="239" t="s">
        <v>256</v>
      </c>
      <c r="AU181" s="239" t="s">
        <v>88</v>
      </c>
      <c r="AY181" s="14" t="s">
        <v>215</v>
      </c>
      <c r="BE181" s="240">
        <f>IF(N181="základní",J181,0)</f>
        <v>0</v>
      </c>
      <c r="BF181" s="240">
        <f>IF(N181="snížená",J181,0)</f>
        <v>0</v>
      </c>
      <c r="BG181" s="240">
        <f>IF(N181="zákl. přenesená",J181,0)</f>
        <v>0</v>
      </c>
      <c r="BH181" s="240">
        <f>IF(N181="sníž. přenesená",J181,0)</f>
        <v>0</v>
      </c>
      <c r="BI181" s="240">
        <f>IF(N181="nulová",J181,0)</f>
        <v>0</v>
      </c>
      <c r="BJ181" s="14" t="s">
        <v>86</v>
      </c>
      <c r="BK181" s="240">
        <f>ROUND(I181*H181,2)</f>
        <v>0</v>
      </c>
      <c r="BL181" s="14" t="s">
        <v>101</v>
      </c>
      <c r="BM181" s="239" t="s">
        <v>1802</v>
      </c>
    </row>
    <row r="182" s="2" customFormat="1" ht="37.8" customHeight="1">
      <c r="A182" s="35"/>
      <c r="B182" s="36"/>
      <c r="C182" s="241" t="s">
        <v>370</v>
      </c>
      <c r="D182" s="241" t="s">
        <v>256</v>
      </c>
      <c r="E182" s="242" t="s">
        <v>1740</v>
      </c>
      <c r="F182" s="243" t="s">
        <v>1741</v>
      </c>
      <c r="G182" s="244" t="s">
        <v>249</v>
      </c>
      <c r="H182" s="245">
        <v>8.8130000000000006</v>
      </c>
      <c r="I182" s="246"/>
      <c r="J182" s="247">
        <f>ROUND(I182*H182,2)</f>
        <v>0</v>
      </c>
      <c r="K182" s="248"/>
      <c r="L182" s="41"/>
      <c r="M182" s="249" t="s">
        <v>1</v>
      </c>
      <c r="N182" s="250" t="s">
        <v>44</v>
      </c>
      <c r="O182" s="88"/>
      <c r="P182" s="237">
        <f>O182*H182</f>
        <v>0</v>
      </c>
      <c r="Q182" s="237">
        <v>0</v>
      </c>
      <c r="R182" s="237">
        <f>Q182*H182</f>
        <v>0</v>
      </c>
      <c r="S182" s="237">
        <v>0</v>
      </c>
      <c r="T182" s="238">
        <f>S182*H182</f>
        <v>0</v>
      </c>
      <c r="U182" s="35"/>
      <c r="V182" s="35"/>
      <c r="W182" s="35"/>
      <c r="X182" s="35"/>
      <c r="Y182" s="35"/>
      <c r="Z182" s="35"/>
      <c r="AA182" s="35"/>
      <c r="AB182" s="35"/>
      <c r="AC182" s="35"/>
      <c r="AD182" s="35"/>
      <c r="AE182" s="35"/>
      <c r="AR182" s="239" t="s">
        <v>101</v>
      </c>
      <c r="AT182" s="239" t="s">
        <v>256</v>
      </c>
      <c r="AU182" s="239" t="s">
        <v>88</v>
      </c>
      <c r="AY182" s="14" t="s">
        <v>215</v>
      </c>
      <c r="BE182" s="240">
        <f>IF(N182="základní",J182,0)</f>
        <v>0</v>
      </c>
      <c r="BF182" s="240">
        <f>IF(N182="snížená",J182,0)</f>
        <v>0</v>
      </c>
      <c r="BG182" s="240">
        <f>IF(N182="zákl. přenesená",J182,0)</f>
        <v>0</v>
      </c>
      <c r="BH182" s="240">
        <f>IF(N182="sníž. přenesená",J182,0)</f>
        <v>0</v>
      </c>
      <c r="BI182" s="240">
        <f>IF(N182="nulová",J182,0)</f>
        <v>0</v>
      </c>
      <c r="BJ182" s="14" t="s">
        <v>86</v>
      </c>
      <c r="BK182" s="240">
        <f>ROUND(I182*H182,2)</f>
        <v>0</v>
      </c>
      <c r="BL182" s="14" t="s">
        <v>101</v>
      </c>
      <c r="BM182" s="239" t="s">
        <v>1803</v>
      </c>
    </row>
    <row r="183" s="2" customFormat="1" ht="44.25" customHeight="1">
      <c r="A183" s="35"/>
      <c r="B183" s="36"/>
      <c r="C183" s="241" t="s">
        <v>374</v>
      </c>
      <c r="D183" s="241" t="s">
        <v>256</v>
      </c>
      <c r="E183" s="242" t="s">
        <v>1743</v>
      </c>
      <c r="F183" s="243" t="s">
        <v>1180</v>
      </c>
      <c r="G183" s="244" t="s">
        <v>249</v>
      </c>
      <c r="H183" s="245">
        <v>68.179000000000002</v>
      </c>
      <c r="I183" s="246"/>
      <c r="J183" s="247">
        <f>ROUND(I183*H183,2)</f>
        <v>0</v>
      </c>
      <c r="K183" s="248"/>
      <c r="L183" s="41"/>
      <c r="M183" s="249" t="s">
        <v>1</v>
      </c>
      <c r="N183" s="250" t="s">
        <v>44</v>
      </c>
      <c r="O183" s="88"/>
      <c r="P183" s="237">
        <f>O183*H183</f>
        <v>0</v>
      </c>
      <c r="Q183" s="237">
        <v>0</v>
      </c>
      <c r="R183" s="237">
        <f>Q183*H183</f>
        <v>0</v>
      </c>
      <c r="S183" s="237">
        <v>0</v>
      </c>
      <c r="T183" s="238">
        <f>S183*H183</f>
        <v>0</v>
      </c>
      <c r="U183" s="35"/>
      <c r="V183" s="35"/>
      <c r="W183" s="35"/>
      <c r="X183" s="35"/>
      <c r="Y183" s="35"/>
      <c r="Z183" s="35"/>
      <c r="AA183" s="35"/>
      <c r="AB183" s="35"/>
      <c r="AC183" s="35"/>
      <c r="AD183" s="35"/>
      <c r="AE183" s="35"/>
      <c r="AR183" s="239" t="s">
        <v>101</v>
      </c>
      <c r="AT183" s="239" t="s">
        <v>256</v>
      </c>
      <c r="AU183" s="239" t="s">
        <v>88</v>
      </c>
      <c r="AY183" s="14" t="s">
        <v>215</v>
      </c>
      <c r="BE183" s="240">
        <f>IF(N183="základní",J183,0)</f>
        <v>0</v>
      </c>
      <c r="BF183" s="240">
        <f>IF(N183="snížená",J183,0)</f>
        <v>0</v>
      </c>
      <c r="BG183" s="240">
        <f>IF(N183="zákl. přenesená",J183,0)</f>
        <v>0</v>
      </c>
      <c r="BH183" s="240">
        <f>IF(N183="sníž. přenesená",J183,0)</f>
        <v>0</v>
      </c>
      <c r="BI183" s="240">
        <f>IF(N183="nulová",J183,0)</f>
        <v>0</v>
      </c>
      <c r="BJ183" s="14" t="s">
        <v>86</v>
      </c>
      <c r="BK183" s="240">
        <f>ROUND(I183*H183,2)</f>
        <v>0</v>
      </c>
      <c r="BL183" s="14" t="s">
        <v>101</v>
      </c>
      <c r="BM183" s="239" t="s">
        <v>1804</v>
      </c>
    </row>
    <row r="184" s="12" customFormat="1" ht="22.8" customHeight="1">
      <c r="A184" s="12"/>
      <c r="B184" s="210"/>
      <c r="C184" s="211"/>
      <c r="D184" s="212" t="s">
        <v>78</v>
      </c>
      <c r="E184" s="224" t="s">
        <v>1182</v>
      </c>
      <c r="F184" s="224" t="s">
        <v>1183</v>
      </c>
      <c r="G184" s="211"/>
      <c r="H184" s="211"/>
      <c r="I184" s="214"/>
      <c r="J184" s="225">
        <f>BK184</f>
        <v>0</v>
      </c>
      <c r="K184" s="211"/>
      <c r="L184" s="216"/>
      <c r="M184" s="217"/>
      <c r="N184" s="218"/>
      <c r="O184" s="218"/>
      <c r="P184" s="219">
        <f>P185</f>
        <v>0</v>
      </c>
      <c r="Q184" s="218"/>
      <c r="R184" s="219">
        <f>R185</f>
        <v>0</v>
      </c>
      <c r="S184" s="218"/>
      <c r="T184" s="220">
        <f>T185</f>
        <v>0</v>
      </c>
      <c r="U184" s="12"/>
      <c r="V184" s="12"/>
      <c r="W184" s="12"/>
      <c r="X184" s="12"/>
      <c r="Y184" s="12"/>
      <c r="Z184" s="12"/>
      <c r="AA184" s="12"/>
      <c r="AB184" s="12"/>
      <c r="AC184" s="12"/>
      <c r="AD184" s="12"/>
      <c r="AE184" s="12"/>
      <c r="AR184" s="221" t="s">
        <v>86</v>
      </c>
      <c r="AT184" s="222" t="s">
        <v>78</v>
      </c>
      <c r="AU184" s="222" t="s">
        <v>86</v>
      </c>
      <c r="AY184" s="221" t="s">
        <v>215</v>
      </c>
      <c r="BK184" s="223">
        <f>BK185</f>
        <v>0</v>
      </c>
    </row>
    <row r="185" s="2" customFormat="1" ht="21.75" customHeight="1">
      <c r="A185" s="35"/>
      <c r="B185" s="36"/>
      <c r="C185" s="241" t="s">
        <v>378</v>
      </c>
      <c r="D185" s="241" t="s">
        <v>256</v>
      </c>
      <c r="E185" s="242" t="s">
        <v>1805</v>
      </c>
      <c r="F185" s="243" t="s">
        <v>1806</v>
      </c>
      <c r="G185" s="244" t="s">
        <v>249</v>
      </c>
      <c r="H185" s="245">
        <v>82.454999999999998</v>
      </c>
      <c r="I185" s="246"/>
      <c r="J185" s="247">
        <f>ROUND(I185*H185,2)</f>
        <v>0</v>
      </c>
      <c r="K185" s="248"/>
      <c r="L185" s="41"/>
      <c r="M185" s="249" t="s">
        <v>1</v>
      </c>
      <c r="N185" s="250" t="s">
        <v>44</v>
      </c>
      <c r="O185" s="88"/>
      <c r="P185" s="237">
        <f>O185*H185</f>
        <v>0</v>
      </c>
      <c r="Q185" s="237">
        <v>0</v>
      </c>
      <c r="R185" s="237">
        <f>Q185*H185</f>
        <v>0</v>
      </c>
      <c r="S185" s="237">
        <v>0</v>
      </c>
      <c r="T185" s="238">
        <f>S185*H185</f>
        <v>0</v>
      </c>
      <c r="U185" s="35"/>
      <c r="V185" s="35"/>
      <c r="W185" s="35"/>
      <c r="X185" s="35"/>
      <c r="Y185" s="35"/>
      <c r="Z185" s="35"/>
      <c r="AA185" s="35"/>
      <c r="AB185" s="35"/>
      <c r="AC185" s="35"/>
      <c r="AD185" s="35"/>
      <c r="AE185" s="35"/>
      <c r="AR185" s="239" t="s">
        <v>101</v>
      </c>
      <c r="AT185" s="239" t="s">
        <v>256</v>
      </c>
      <c r="AU185" s="239" t="s">
        <v>88</v>
      </c>
      <c r="AY185" s="14" t="s">
        <v>215</v>
      </c>
      <c r="BE185" s="240">
        <f>IF(N185="základní",J185,0)</f>
        <v>0</v>
      </c>
      <c r="BF185" s="240">
        <f>IF(N185="snížená",J185,0)</f>
        <v>0</v>
      </c>
      <c r="BG185" s="240">
        <f>IF(N185="zákl. přenesená",J185,0)</f>
        <v>0</v>
      </c>
      <c r="BH185" s="240">
        <f>IF(N185="sníž. přenesená",J185,0)</f>
        <v>0</v>
      </c>
      <c r="BI185" s="240">
        <f>IF(N185="nulová",J185,0)</f>
        <v>0</v>
      </c>
      <c r="BJ185" s="14" t="s">
        <v>86</v>
      </c>
      <c r="BK185" s="240">
        <f>ROUND(I185*H185,2)</f>
        <v>0</v>
      </c>
      <c r="BL185" s="14" t="s">
        <v>101</v>
      </c>
      <c r="BM185" s="239" t="s">
        <v>1807</v>
      </c>
    </row>
    <row r="186" s="12" customFormat="1" ht="25.92" customHeight="1">
      <c r="A186" s="12"/>
      <c r="B186" s="210"/>
      <c r="C186" s="211"/>
      <c r="D186" s="212" t="s">
        <v>78</v>
      </c>
      <c r="E186" s="213" t="s">
        <v>1190</v>
      </c>
      <c r="F186" s="213" t="s">
        <v>1191</v>
      </c>
      <c r="G186" s="211"/>
      <c r="H186" s="211"/>
      <c r="I186" s="214"/>
      <c r="J186" s="215">
        <f>BK186</f>
        <v>0</v>
      </c>
      <c r="K186" s="211"/>
      <c r="L186" s="216"/>
      <c r="M186" s="217"/>
      <c r="N186" s="218"/>
      <c r="O186" s="218"/>
      <c r="P186" s="219">
        <f>P187</f>
        <v>0</v>
      </c>
      <c r="Q186" s="218"/>
      <c r="R186" s="219">
        <f>R187</f>
        <v>0</v>
      </c>
      <c r="S186" s="218"/>
      <c r="T186" s="220">
        <f>T187</f>
        <v>0</v>
      </c>
      <c r="U186" s="12"/>
      <c r="V186" s="12"/>
      <c r="W186" s="12"/>
      <c r="X186" s="12"/>
      <c r="Y186" s="12"/>
      <c r="Z186" s="12"/>
      <c r="AA186" s="12"/>
      <c r="AB186" s="12"/>
      <c r="AC186" s="12"/>
      <c r="AD186" s="12"/>
      <c r="AE186" s="12"/>
      <c r="AR186" s="221" t="s">
        <v>88</v>
      </c>
      <c r="AT186" s="222" t="s">
        <v>78</v>
      </c>
      <c r="AU186" s="222" t="s">
        <v>79</v>
      </c>
      <c r="AY186" s="221" t="s">
        <v>215</v>
      </c>
      <c r="BK186" s="223">
        <f>BK187</f>
        <v>0</v>
      </c>
    </row>
    <row r="187" s="12" customFormat="1" ht="22.8" customHeight="1">
      <c r="A187" s="12"/>
      <c r="B187" s="210"/>
      <c r="C187" s="211"/>
      <c r="D187" s="212" t="s">
        <v>78</v>
      </c>
      <c r="E187" s="224" t="s">
        <v>1748</v>
      </c>
      <c r="F187" s="224" t="s">
        <v>1749</v>
      </c>
      <c r="G187" s="211"/>
      <c r="H187" s="211"/>
      <c r="I187" s="214"/>
      <c r="J187" s="225">
        <f>BK187</f>
        <v>0</v>
      </c>
      <c r="K187" s="211"/>
      <c r="L187" s="216"/>
      <c r="M187" s="217"/>
      <c r="N187" s="218"/>
      <c r="O187" s="218"/>
      <c r="P187" s="219">
        <f>P188</f>
        <v>0</v>
      </c>
      <c r="Q187" s="218"/>
      <c r="R187" s="219">
        <f>R188</f>
        <v>0</v>
      </c>
      <c r="S187" s="218"/>
      <c r="T187" s="220">
        <f>T188</f>
        <v>0</v>
      </c>
      <c r="U187" s="12"/>
      <c r="V187" s="12"/>
      <c r="W187" s="12"/>
      <c r="X187" s="12"/>
      <c r="Y187" s="12"/>
      <c r="Z187" s="12"/>
      <c r="AA187" s="12"/>
      <c r="AB187" s="12"/>
      <c r="AC187" s="12"/>
      <c r="AD187" s="12"/>
      <c r="AE187" s="12"/>
      <c r="AR187" s="221" t="s">
        <v>88</v>
      </c>
      <c r="AT187" s="222" t="s">
        <v>78</v>
      </c>
      <c r="AU187" s="222" t="s">
        <v>86</v>
      </c>
      <c r="AY187" s="221" t="s">
        <v>215</v>
      </c>
      <c r="BK187" s="223">
        <f>BK188</f>
        <v>0</v>
      </c>
    </row>
    <row r="188" s="2" customFormat="1" ht="21.75" customHeight="1">
      <c r="A188" s="35"/>
      <c r="B188" s="36"/>
      <c r="C188" s="241" t="s">
        <v>382</v>
      </c>
      <c r="D188" s="241" t="s">
        <v>256</v>
      </c>
      <c r="E188" s="242" t="s">
        <v>1750</v>
      </c>
      <c r="F188" s="243" t="s">
        <v>1751</v>
      </c>
      <c r="G188" s="244" t="s">
        <v>221</v>
      </c>
      <c r="H188" s="245">
        <v>136</v>
      </c>
      <c r="I188" s="246"/>
      <c r="J188" s="247">
        <f>ROUND(I188*H188,2)</f>
        <v>0</v>
      </c>
      <c r="K188" s="248"/>
      <c r="L188" s="41"/>
      <c r="M188" s="251" t="s">
        <v>1</v>
      </c>
      <c r="N188" s="252" t="s">
        <v>44</v>
      </c>
      <c r="O188" s="253"/>
      <c r="P188" s="254">
        <f>O188*H188</f>
        <v>0</v>
      </c>
      <c r="Q188" s="254">
        <v>0</v>
      </c>
      <c r="R188" s="254">
        <f>Q188*H188</f>
        <v>0</v>
      </c>
      <c r="S188" s="254">
        <v>0</v>
      </c>
      <c r="T188" s="255">
        <f>S188*H188</f>
        <v>0</v>
      </c>
      <c r="U188" s="35"/>
      <c r="V188" s="35"/>
      <c r="W188" s="35"/>
      <c r="X188" s="35"/>
      <c r="Y188" s="35"/>
      <c r="Z188" s="35"/>
      <c r="AA188" s="35"/>
      <c r="AB188" s="35"/>
      <c r="AC188" s="35"/>
      <c r="AD188" s="35"/>
      <c r="AE188" s="35"/>
      <c r="AR188" s="239" t="s">
        <v>276</v>
      </c>
      <c r="AT188" s="239" t="s">
        <v>256</v>
      </c>
      <c r="AU188" s="239" t="s">
        <v>88</v>
      </c>
      <c r="AY188" s="14" t="s">
        <v>215</v>
      </c>
      <c r="BE188" s="240">
        <f>IF(N188="základní",J188,0)</f>
        <v>0</v>
      </c>
      <c r="BF188" s="240">
        <f>IF(N188="snížená",J188,0)</f>
        <v>0</v>
      </c>
      <c r="BG188" s="240">
        <f>IF(N188="zákl. přenesená",J188,0)</f>
        <v>0</v>
      </c>
      <c r="BH188" s="240">
        <f>IF(N188="sníž. přenesená",J188,0)</f>
        <v>0</v>
      </c>
      <c r="BI188" s="240">
        <f>IF(N188="nulová",J188,0)</f>
        <v>0</v>
      </c>
      <c r="BJ188" s="14" t="s">
        <v>86</v>
      </c>
      <c r="BK188" s="240">
        <f>ROUND(I188*H188,2)</f>
        <v>0</v>
      </c>
      <c r="BL188" s="14" t="s">
        <v>276</v>
      </c>
      <c r="BM188" s="239" t="s">
        <v>1808</v>
      </c>
    </row>
    <row r="189" s="2" customFormat="1" ht="6.96" customHeight="1">
      <c r="A189" s="35"/>
      <c r="B189" s="63"/>
      <c r="C189" s="64"/>
      <c r="D189" s="64"/>
      <c r="E189" s="64"/>
      <c r="F189" s="64"/>
      <c r="G189" s="64"/>
      <c r="H189" s="64"/>
      <c r="I189" s="64"/>
      <c r="J189" s="64"/>
      <c r="K189" s="64"/>
      <c r="L189" s="41"/>
      <c r="M189" s="35"/>
      <c r="O189" s="35"/>
      <c r="P189" s="35"/>
      <c r="Q189" s="35"/>
      <c r="R189" s="35"/>
      <c r="S189" s="35"/>
      <c r="T189" s="35"/>
      <c r="U189" s="35"/>
      <c r="V189" s="35"/>
      <c r="W189" s="35"/>
      <c r="X189" s="35"/>
      <c r="Y189" s="35"/>
      <c r="Z189" s="35"/>
      <c r="AA189" s="35"/>
      <c r="AB189" s="35"/>
      <c r="AC189" s="35"/>
      <c r="AD189" s="35"/>
      <c r="AE189" s="35"/>
    </row>
  </sheetData>
  <sheetProtection sheet="1" autoFilter="0" formatColumns="0" formatRows="0" objects="1" scenarios="1" spinCount="100000" saltValue="YKfpNw45N9nS7OOLj1qiXoR4f4LhagPGjlTQBstksQQ9nH2aIIY1OHqaUh0WLaC0A2k8BzNohQJ+PCihOu7e8Q==" hashValue="tvCk61hbPBoe7ulqxBvHEgAIBHBzjhJBE/tCLO+W/NIfCnmgALPlsCJyX2abCLiNJIjD8ugNyFxClgQzuZPMvg==" algorithmName="SHA-512" password="CC35"/>
  <autoFilter ref="C134:K188"/>
  <mergeCells count="15">
    <mergeCell ref="E7:H7"/>
    <mergeCell ref="E11:H11"/>
    <mergeCell ref="E9:H9"/>
    <mergeCell ref="E13:H13"/>
    <mergeCell ref="E22:H22"/>
    <mergeCell ref="E31:H31"/>
    <mergeCell ref="E85:H85"/>
    <mergeCell ref="E89:H89"/>
    <mergeCell ref="E87:H87"/>
    <mergeCell ref="E91:H91"/>
    <mergeCell ref="E121:H121"/>
    <mergeCell ref="E125:H125"/>
    <mergeCell ref="E123:H123"/>
    <mergeCell ref="E127:H12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184</v>
      </c>
    </row>
    <row r="3" s="1" customFormat="1" ht="6.96" customHeight="1">
      <c r="B3" s="144"/>
      <c r="C3" s="145"/>
      <c r="D3" s="145"/>
      <c r="E3" s="145"/>
      <c r="F3" s="145"/>
      <c r="G3" s="145"/>
      <c r="H3" s="145"/>
      <c r="I3" s="145"/>
      <c r="J3" s="145"/>
      <c r="K3" s="145"/>
      <c r="L3" s="17"/>
      <c r="AT3" s="14" t="s">
        <v>88</v>
      </c>
    </row>
    <row r="4" s="1" customFormat="1" ht="24.96" customHeight="1">
      <c r="B4" s="17"/>
      <c r="D4" s="146" t="s">
        <v>185</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úseku Nejdek - Nové Hamry</v>
      </c>
      <c r="F7" s="148"/>
      <c r="G7" s="148"/>
      <c r="H7" s="148"/>
      <c r="L7" s="17"/>
    </row>
    <row r="8">
      <c r="B8" s="17"/>
      <c r="D8" s="148" t="s">
        <v>186</v>
      </c>
      <c r="L8" s="17"/>
    </row>
    <row r="9" s="1" customFormat="1" ht="16.5" customHeight="1">
      <c r="B9" s="17"/>
      <c r="E9" s="149" t="s">
        <v>1024</v>
      </c>
      <c r="F9" s="1"/>
      <c r="G9" s="1"/>
      <c r="H9" s="1"/>
      <c r="L9" s="17"/>
    </row>
    <row r="10" s="1" customFormat="1" ht="12" customHeight="1">
      <c r="B10" s="17"/>
      <c r="D10" s="148" t="s">
        <v>188</v>
      </c>
      <c r="L10" s="17"/>
    </row>
    <row r="11" s="2" customFormat="1" ht="16.5" customHeight="1">
      <c r="A11" s="35"/>
      <c r="B11" s="41"/>
      <c r="C11" s="35"/>
      <c r="D11" s="35"/>
      <c r="E11" s="150" t="s">
        <v>1757</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630</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1809</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26. 9. 2022</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26</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27</v>
      </c>
      <c r="F19" s="35"/>
      <c r="G19" s="35"/>
      <c r="H19" s="35"/>
      <c r="I19" s="148" t="s">
        <v>28</v>
      </c>
      <c r="J19" s="138" t="s">
        <v>29</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30</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28</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32</v>
      </c>
      <c r="E24" s="35"/>
      <c r="F24" s="35"/>
      <c r="G24" s="35"/>
      <c r="H24" s="35"/>
      <c r="I24" s="148" t="s">
        <v>25</v>
      </c>
      <c r="J24" s="138" t="s">
        <v>33</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34</v>
      </c>
      <c r="F25" s="35"/>
      <c r="G25" s="35"/>
      <c r="H25" s="35"/>
      <c r="I25" s="148" t="s">
        <v>28</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36</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37</v>
      </c>
      <c r="F28" s="35"/>
      <c r="G28" s="35"/>
      <c r="H28" s="35"/>
      <c r="I28" s="148" t="s">
        <v>28</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38</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39</v>
      </c>
      <c r="E34" s="35"/>
      <c r="F34" s="35"/>
      <c r="G34" s="35"/>
      <c r="H34" s="35"/>
      <c r="I34" s="35"/>
      <c r="J34" s="159">
        <f>ROUND(J128,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41</v>
      </c>
      <c r="G36" s="35"/>
      <c r="H36" s="35"/>
      <c r="I36" s="160" t="s">
        <v>40</v>
      </c>
      <c r="J36" s="160" t="s">
        <v>42</v>
      </c>
      <c r="K36" s="35"/>
      <c r="L36" s="60"/>
      <c r="S36" s="35"/>
      <c r="T36" s="35"/>
      <c r="U36" s="35"/>
      <c r="V36" s="35"/>
      <c r="W36" s="35"/>
      <c r="X36" s="35"/>
      <c r="Y36" s="35"/>
      <c r="Z36" s="35"/>
      <c r="AA36" s="35"/>
      <c r="AB36" s="35"/>
      <c r="AC36" s="35"/>
      <c r="AD36" s="35"/>
      <c r="AE36" s="35"/>
    </row>
    <row r="37" s="2" customFormat="1" ht="14.4" customHeight="1">
      <c r="A37" s="35"/>
      <c r="B37" s="41"/>
      <c r="C37" s="35"/>
      <c r="D37" s="150" t="s">
        <v>43</v>
      </c>
      <c r="E37" s="148" t="s">
        <v>44</v>
      </c>
      <c r="F37" s="161">
        <f>ROUND((SUM(BE128:BE135)),  2)</f>
        <v>0</v>
      </c>
      <c r="G37" s="35"/>
      <c r="H37" s="35"/>
      <c r="I37" s="162">
        <v>0.20999999999999999</v>
      </c>
      <c r="J37" s="161">
        <f>ROUND(((SUM(BE128:BE135))*I37),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45</v>
      </c>
      <c r="F38" s="161">
        <f>ROUND((SUM(BF128:BF135)),  2)</f>
        <v>0</v>
      </c>
      <c r="G38" s="35"/>
      <c r="H38" s="35"/>
      <c r="I38" s="162">
        <v>0.14999999999999999</v>
      </c>
      <c r="J38" s="161">
        <f>ROUND(((SUM(BF128:BF135))*I38),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46</v>
      </c>
      <c r="F39" s="161">
        <f>ROUND((SUM(BG128:BG135)),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47</v>
      </c>
      <c r="F40" s="161">
        <f>ROUND((SUM(BH128:BH135)),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48</v>
      </c>
      <c r="F41" s="161">
        <f>ROUND((SUM(BI128:BI135)),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49</v>
      </c>
      <c r="E43" s="165"/>
      <c r="F43" s="165"/>
      <c r="G43" s="166" t="s">
        <v>50</v>
      </c>
      <c r="H43" s="167" t="s">
        <v>51</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52</v>
      </c>
      <c r="E50" s="171"/>
      <c r="F50" s="171"/>
      <c r="G50" s="170" t="s">
        <v>53</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54</v>
      </c>
      <c r="E61" s="173"/>
      <c r="F61" s="174" t="s">
        <v>55</v>
      </c>
      <c r="G61" s="172" t="s">
        <v>54</v>
      </c>
      <c r="H61" s="173"/>
      <c r="I61" s="173"/>
      <c r="J61" s="175" t="s">
        <v>55</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56</v>
      </c>
      <c r="E65" s="176"/>
      <c r="F65" s="176"/>
      <c r="G65" s="170" t="s">
        <v>57</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54</v>
      </c>
      <c r="E76" s="173"/>
      <c r="F76" s="174" t="s">
        <v>55</v>
      </c>
      <c r="G76" s="172" t="s">
        <v>54</v>
      </c>
      <c r="H76" s="173"/>
      <c r="I76" s="173"/>
      <c r="J76" s="175" t="s">
        <v>55</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192</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úseku Nejdek - Nové Hamry</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186</v>
      </c>
      <c r="D86" s="19"/>
      <c r="E86" s="19"/>
      <c r="F86" s="19"/>
      <c r="G86" s="19"/>
      <c r="H86" s="19"/>
      <c r="I86" s="19"/>
      <c r="J86" s="19"/>
      <c r="K86" s="19"/>
      <c r="L86" s="17"/>
    </row>
    <row r="87" s="1" customFormat="1" ht="16.5" customHeight="1">
      <c r="B87" s="18"/>
      <c r="C87" s="19"/>
      <c r="D87" s="19"/>
      <c r="E87" s="181" t="s">
        <v>1024</v>
      </c>
      <c r="F87" s="19"/>
      <c r="G87" s="19"/>
      <c r="H87" s="19"/>
      <c r="I87" s="19"/>
      <c r="J87" s="19"/>
      <c r="K87" s="19"/>
      <c r="L87" s="17"/>
    </row>
    <row r="88" s="1" customFormat="1" ht="12" customHeight="1">
      <c r="B88" s="18"/>
      <c r="C88" s="29" t="s">
        <v>188</v>
      </c>
      <c r="D88" s="19"/>
      <c r="E88" s="19"/>
      <c r="F88" s="19"/>
      <c r="G88" s="19"/>
      <c r="H88" s="19"/>
      <c r="I88" s="19"/>
      <c r="J88" s="19"/>
      <c r="K88" s="19"/>
      <c r="L88" s="17"/>
    </row>
    <row r="89" s="2" customFormat="1" ht="16.5" customHeight="1">
      <c r="A89" s="35"/>
      <c r="B89" s="36"/>
      <c r="C89" s="37"/>
      <c r="D89" s="37"/>
      <c r="E89" s="182" t="s">
        <v>1757</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630</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A.3.5.2 - VRN</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26. 9. 2022</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Správa železnic, státní organizace</v>
      </c>
      <c r="G95" s="37"/>
      <c r="H95" s="37"/>
      <c r="I95" s="29" t="s">
        <v>32</v>
      </c>
      <c r="J95" s="33" t="str">
        <f>E25</f>
        <v>Progi spol. s r.o.</v>
      </c>
      <c r="K95" s="37"/>
      <c r="L95" s="60"/>
      <c r="S95" s="35"/>
      <c r="T95" s="35"/>
      <c r="U95" s="35"/>
      <c r="V95" s="35"/>
      <c r="W95" s="35"/>
      <c r="X95" s="35"/>
      <c r="Y95" s="35"/>
      <c r="Z95" s="35"/>
      <c r="AA95" s="35"/>
      <c r="AB95" s="35"/>
      <c r="AC95" s="35"/>
      <c r="AD95" s="35"/>
      <c r="AE95" s="35"/>
    </row>
    <row r="96" s="2" customFormat="1" ht="15.15" customHeight="1">
      <c r="A96" s="35"/>
      <c r="B96" s="36"/>
      <c r="C96" s="29" t="s">
        <v>30</v>
      </c>
      <c r="D96" s="37"/>
      <c r="E96" s="37"/>
      <c r="F96" s="24" t="str">
        <f>IF(E22="","",E22)</f>
        <v>Vyplň údaj</v>
      </c>
      <c r="G96" s="37"/>
      <c r="H96" s="37"/>
      <c r="I96" s="29" t="s">
        <v>36</v>
      </c>
      <c r="J96" s="33" t="str">
        <f>E28</f>
        <v>Pavlína Liprtová</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193</v>
      </c>
      <c r="D98" s="184"/>
      <c r="E98" s="184"/>
      <c r="F98" s="184"/>
      <c r="G98" s="184"/>
      <c r="H98" s="184"/>
      <c r="I98" s="184"/>
      <c r="J98" s="185" t="s">
        <v>194</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195</v>
      </c>
      <c r="D100" s="37"/>
      <c r="E100" s="37"/>
      <c r="F100" s="37"/>
      <c r="G100" s="37"/>
      <c r="H100" s="37"/>
      <c r="I100" s="37"/>
      <c r="J100" s="107">
        <f>J128</f>
        <v>0</v>
      </c>
      <c r="K100" s="37"/>
      <c r="L100" s="60"/>
      <c r="S100" s="35"/>
      <c r="T100" s="35"/>
      <c r="U100" s="35"/>
      <c r="V100" s="35"/>
      <c r="W100" s="35"/>
      <c r="X100" s="35"/>
      <c r="Y100" s="35"/>
      <c r="Z100" s="35"/>
      <c r="AA100" s="35"/>
      <c r="AB100" s="35"/>
      <c r="AC100" s="35"/>
      <c r="AD100" s="35"/>
      <c r="AE100" s="35"/>
      <c r="AU100" s="14" t="s">
        <v>196</v>
      </c>
    </row>
    <row r="101" s="9" customFormat="1" ht="24.96" customHeight="1">
      <c r="A101" s="9"/>
      <c r="B101" s="187"/>
      <c r="C101" s="188"/>
      <c r="D101" s="189" t="s">
        <v>998</v>
      </c>
      <c r="E101" s="190"/>
      <c r="F101" s="190"/>
      <c r="G101" s="190"/>
      <c r="H101" s="190"/>
      <c r="I101" s="190"/>
      <c r="J101" s="191">
        <f>J129</f>
        <v>0</v>
      </c>
      <c r="K101" s="188"/>
      <c r="L101" s="192"/>
      <c r="S101" s="9"/>
      <c r="T101" s="9"/>
      <c r="U101" s="9"/>
      <c r="V101" s="9"/>
      <c r="W101" s="9"/>
      <c r="X101" s="9"/>
      <c r="Y101" s="9"/>
      <c r="Z101" s="9"/>
      <c r="AA101" s="9"/>
      <c r="AB101" s="9"/>
      <c r="AC101" s="9"/>
      <c r="AD101" s="9"/>
      <c r="AE101" s="9"/>
    </row>
    <row r="102" s="10" customFormat="1" ht="19.92" customHeight="1">
      <c r="A102" s="10"/>
      <c r="B102" s="193"/>
      <c r="C102" s="129"/>
      <c r="D102" s="194" t="s">
        <v>1213</v>
      </c>
      <c r="E102" s="195"/>
      <c r="F102" s="195"/>
      <c r="G102" s="195"/>
      <c r="H102" s="195"/>
      <c r="I102" s="195"/>
      <c r="J102" s="196">
        <f>J130</f>
        <v>0</v>
      </c>
      <c r="K102" s="129"/>
      <c r="L102" s="197"/>
      <c r="S102" s="10"/>
      <c r="T102" s="10"/>
      <c r="U102" s="10"/>
      <c r="V102" s="10"/>
      <c r="W102" s="10"/>
      <c r="X102" s="10"/>
      <c r="Y102" s="10"/>
      <c r="Z102" s="10"/>
      <c r="AA102" s="10"/>
      <c r="AB102" s="10"/>
      <c r="AC102" s="10"/>
      <c r="AD102" s="10"/>
      <c r="AE102" s="10"/>
    </row>
    <row r="103" s="10" customFormat="1" ht="19.92" customHeight="1">
      <c r="A103" s="10"/>
      <c r="B103" s="193"/>
      <c r="C103" s="129"/>
      <c r="D103" s="194" t="s">
        <v>1214</v>
      </c>
      <c r="E103" s="195"/>
      <c r="F103" s="195"/>
      <c r="G103" s="195"/>
      <c r="H103" s="195"/>
      <c r="I103" s="195"/>
      <c r="J103" s="196">
        <f>J132</f>
        <v>0</v>
      </c>
      <c r="K103" s="129"/>
      <c r="L103" s="197"/>
      <c r="S103" s="10"/>
      <c r="T103" s="10"/>
      <c r="U103" s="10"/>
      <c r="V103" s="10"/>
      <c r="W103" s="10"/>
      <c r="X103" s="10"/>
      <c r="Y103" s="10"/>
      <c r="Z103" s="10"/>
      <c r="AA103" s="10"/>
      <c r="AB103" s="10"/>
      <c r="AC103" s="10"/>
      <c r="AD103" s="10"/>
      <c r="AE103" s="10"/>
    </row>
    <row r="104" s="10" customFormat="1" ht="19.92" customHeight="1">
      <c r="A104" s="10"/>
      <c r="B104" s="193"/>
      <c r="C104" s="129"/>
      <c r="D104" s="194" t="s">
        <v>1215</v>
      </c>
      <c r="E104" s="195"/>
      <c r="F104" s="195"/>
      <c r="G104" s="195"/>
      <c r="H104" s="195"/>
      <c r="I104" s="195"/>
      <c r="J104" s="196">
        <f>J134</f>
        <v>0</v>
      </c>
      <c r="K104" s="129"/>
      <c r="L104" s="197"/>
      <c r="S104" s="10"/>
      <c r="T104" s="10"/>
      <c r="U104" s="10"/>
      <c r="V104" s="10"/>
      <c r="W104" s="10"/>
      <c r="X104" s="10"/>
      <c r="Y104" s="10"/>
      <c r="Z104" s="10"/>
      <c r="AA104" s="10"/>
      <c r="AB104" s="10"/>
      <c r="AC104" s="10"/>
      <c r="AD104" s="10"/>
      <c r="AE104" s="10"/>
    </row>
    <row r="105" s="2" customFormat="1" ht="21.84" customHeight="1">
      <c r="A105" s="35"/>
      <c r="B105" s="36"/>
      <c r="C105" s="37"/>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6.96" customHeight="1">
      <c r="A106" s="35"/>
      <c r="B106" s="63"/>
      <c r="C106" s="64"/>
      <c r="D106" s="64"/>
      <c r="E106" s="64"/>
      <c r="F106" s="64"/>
      <c r="G106" s="64"/>
      <c r="H106" s="64"/>
      <c r="I106" s="64"/>
      <c r="J106" s="64"/>
      <c r="K106" s="64"/>
      <c r="L106" s="60"/>
      <c r="S106" s="35"/>
      <c r="T106" s="35"/>
      <c r="U106" s="35"/>
      <c r="V106" s="35"/>
      <c r="W106" s="35"/>
      <c r="X106" s="35"/>
      <c r="Y106" s="35"/>
      <c r="Z106" s="35"/>
      <c r="AA106" s="35"/>
      <c r="AB106" s="35"/>
      <c r="AC106" s="35"/>
      <c r="AD106" s="35"/>
      <c r="AE106" s="35"/>
    </row>
    <row r="110" s="2" customFormat="1" ht="6.96" customHeight="1">
      <c r="A110" s="35"/>
      <c r="B110" s="65"/>
      <c r="C110" s="66"/>
      <c r="D110" s="66"/>
      <c r="E110" s="66"/>
      <c r="F110" s="66"/>
      <c r="G110" s="66"/>
      <c r="H110" s="66"/>
      <c r="I110" s="66"/>
      <c r="J110" s="66"/>
      <c r="K110" s="66"/>
      <c r="L110" s="60"/>
      <c r="S110" s="35"/>
      <c r="T110" s="35"/>
      <c r="U110" s="35"/>
      <c r="V110" s="35"/>
      <c r="W110" s="35"/>
      <c r="X110" s="35"/>
      <c r="Y110" s="35"/>
      <c r="Z110" s="35"/>
      <c r="AA110" s="35"/>
      <c r="AB110" s="35"/>
      <c r="AC110" s="35"/>
      <c r="AD110" s="35"/>
      <c r="AE110" s="35"/>
    </row>
    <row r="111" s="2" customFormat="1" ht="24.96" customHeight="1">
      <c r="A111" s="35"/>
      <c r="B111" s="36"/>
      <c r="C111" s="20" t="s">
        <v>200</v>
      </c>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6.96" customHeight="1">
      <c r="A112" s="35"/>
      <c r="B112" s="36"/>
      <c r="C112" s="37"/>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12" customHeight="1">
      <c r="A113" s="35"/>
      <c r="B113" s="36"/>
      <c r="C113" s="29" t="s">
        <v>16</v>
      </c>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6.5" customHeight="1">
      <c r="A114" s="35"/>
      <c r="B114" s="36"/>
      <c r="C114" s="37"/>
      <c r="D114" s="37"/>
      <c r="E114" s="181" t="str">
        <f>E7</f>
        <v>Oprava úseku Nejdek - Nové Hamry</v>
      </c>
      <c r="F114" s="29"/>
      <c r="G114" s="29"/>
      <c r="H114" s="29"/>
      <c r="I114" s="37"/>
      <c r="J114" s="37"/>
      <c r="K114" s="37"/>
      <c r="L114" s="60"/>
      <c r="S114" s="35"/>
      <c r="T114" s="35"/>
      <c r="U114" s="35"/>
      <c r="V114" s="35"/>
      <c r="W114" s="35"/>
      <c r="X114" s="35"/>
      <c r="Y114" s="35"/>
      <c r="Z114" s="35"/>
      <c r="AA114" s="35"/>
      <c r="AB114" s="35"/>
      <c r="AC114" s="35"/>
      <c r="AD114" s="35"/>
      <c r="AE114" s="35"/>
    </row>
    <row r="115" s="1" customFormat="1" ht="12" customHeight="1">
      <c r="B115" s="18"/>
      <c r="C115" s="29" t="s">
        <v>186</v>
      </c>
      <c r="D115" s="19"/>
      <c r="E115" s="19"/>
      <c r="F115" s="19"/>
      <c r="G115" s="19"/>
      <c r="H115" s="19"/>
      <c r="I115" s="19"/>
      <c r="J115" s="19"/>
      <c r="K115" s="19"/>
      <c r="L115" s="17"/>
    </row>
    <row r="116" s="1" customFormat="1" ht="16.5" customHeight="1">
      <c r="B116" s="18"/>
      <c r="C116" s="19"/>
      <c r="D116" s="19"/>
      <c r="E116" s="181" t="s">
        <v>1024</v>
      </c>
      <c r="F116" s="19"/>
      <c r="G116" s="19"/>
      <c r="H116" s="19"/>
      <c r="I116" s="19"/>
      <c r="J116" s="19"/>
      <c r="K116" s="19"/>
      <c r="L116" s="17"/>
    </row>
    <row r="117" s="1" customFormat="1" ht="12" customHeight="1">
      <c r="B117" s="18"/>
      <c r="C117" s="29" t="s">
        <v>188</v>
      </c>
      <c r="D117" s="19"/>
      <c r="E117" s="19"/>
      <c r="F117" s="19"/>
      <c r="G117" s="19"/>
      <c r="H117" s="19"/>
      <c r="I117" s="19"/>
      <c r="J117" s="19"/>
      <c r="K117" s="19"/>
      <c r="L117" s="17"/>
    </row>
    <row r="118" s="2" customFormat="1" ht="16.5" customHeight="1">
      <c r="A118" s="35"/>
      <c r="B118" s="36"/>
      <c r="C118" s="37"/>
      <c r="D118" s="37"/>
      <c r="E118" s="182" t="s">
        <v>1757</v>
      </c>
      <c r="F118" s="37"/>
      <c r="G118" s="37"/>
      <c r="H118" s="37"/>
      <c r="I118" s="37"/>
      <c r="J118" s="37"/>
      <c r="K118" s="37"/>
      <c r="L118" s="60"/>
      <c r="S118" s="35"/>
      <c r="T118" s="35"/>
      <c r="U118" s="35"/>
      <c r="V118" s="35"/>
      <c r="W118" s="35"/>
      <c r="X118" s="35"/>
      <c r="Y118" s="35"/>
      <c r="Z118" s="35"/>
      <c r="AA118" s="35"/>
      <c r="AB118" s="35"/>
      <c r="AC118" s="35"/>
      <c r="AD118" s="35"/>
      <c r="AE118" s="35"/>
    </row>
    <row r="119" s="2" customFormat="1" ht="12" customHeight="1">
      <c r="A119" s="35"/>
      <c r="B119" s="36"/>
      <c r="C119" s="29" t="s">
        <v>630</v>
      </c>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2" customFormat="1" ht="16.5" customHeight="1">
      <c r="A120" s="35"/>
      <c r="B120" s="36"/>
      <c r="C120" s="37"/>
      <c r="D120" s="37"/>
      <c r="E120" s="73" t="str">
        <f>E13</f>
        <v>A.3.5.2 - VRN</v>
      </c>
      <c r="F120" s="37"/>
      <c r="G120" s="37"/>
      <c r="H120" s="37"/>
      <c r="I120" s="37"/>
      <c r="J120" s="37"/>
      <c r="K120" s="37"/>
      <c r="L120" s="60"/>
      <c r="S120" s="35"/>
      <c r="T120" s="35"/>
      <c r="U120" s="35"/>
      <c r="V120" s="35"/>
      <c r="W120" s="35"/>
      <c r="X120" s="35"/>
      <c r="Y120" s="35"/>
      <c r="Z120" s="35"/>
      <c r="AA120" s="35"/>
      <c r="AB120" s="35"/>
      <c r="AC120" s="35"/>
      <c r="AD120" s="35"/>
      <c r="AE120" s="35"/>
    </row>
    <row r="121" s="2" customFormat="1" ht="6.96" customHeight="1">
      <c r="A121" s="35"/>
      <c r="B121" s="36"/>
      <c r="C121" s="37"/>
      <c r="D121" s="37"/>
      <c r="E121" s="37"/>
      <c r="F121" s="37"/>
      <c r="G121" s="37"/>
      <c r="H121" s="37"/>
      <c r="I121" s="37"/>
      <c r="J121" s="37"/>
      <c r="K121" s="37"/>
      <c r="L121" s="60"/>
      <c r="S121" s="35"/>
      <c r="T121" s="35"/>
      <c r="U121" s="35"/>
      <c r="V121" s="35"/>
      <c r="W121" s="35"/>
      <c r="X121" s="35"/>
      <c r="Y121" s="35"/>
      <c r="Z121" s="35"/>
      <c r="AA121" s="35"/>
      <c r="AB121" s="35"/>
      <c r="AC121" s="35"/>
      <c r="AD121" s="35"/>
      <c r="AE121" s="35"/>
    </row>
    <row r="122" s="2" customFormat="1" ht="12" customHeight="1">
      <c r="A122" s="35"/>
      <c r="B122" s="36"/>
      <c r="C122" s="29" t="s">
        <v>20</v>
      </c>
      <c r="D122" s="37"/>
      <c r="E122" s="37"/>
      <c r="F122" s="24" t="str">
        <f>F16</f>
        <v xml:space="preserve"> </v>
      </c>
      <c r="G122" s="37"/>
      <c r="H122" s="37"/>
      <c r="I122" s="29" t="s">
        <v>22</v>
      </c>
      <c r="J122" s="76" t="str">
        <f>IF(J16="","",J16)</f>
        <v>26. 9. 2022</v>
      </c>
      <c r="K122" s="37"/>
      <c r="L122" s="60"/>
      <c r="S122" s="35"/>
      <c r="T122" s="35"/>
      <c r="U122" s="35"/>
      <c r="V122" s="35"/>
      <c r="W122" s="35"/>
      <c r="X122" s="35"/>
      <c r="Y122" s="35"/>
      <c r="Z122" s="35"/>
      <c r="AA122" s="35"/>
      <c r="AB122" s="35"/>
      <c r="AC122" s="35"/>
      <c r="AD122" s="35"/>
      <c r="AE122" s="35"/>
    </row>
    <row r="123" s="2" customFormat="1" ht="6.96" customHeight="1">
      <c r="A123" s="35"/>
      <c r="B123" s="36"/>
      <c r="C123" s="37"/>
      <c r="D123" s="37"/>
      <c r="E123" s="37"/>
      <c r="F123" s="37"/>
      <c r="G123" s="37"/>
      <c r="H123" s="37"/>
      <c r="I123" s="37"/>
      <c r="J123" s="37"/>
      <c r="K123" s="37"/>
      <c r="L123" s="60"/>
      <c r="S123" s="35"/>
      <c r="T123" s="35"/>
      <c r="U123" s="35"/>
      <c r="V123" s="35"/>
      <c r="W123" s="35"/>
      <c r="X123" s="35"/>
      <c r="Y123" s="35"/>
      <c r="Z123" s="35"/>
      <c r="AA123" s="35"/>
      <c r="AB123" s="35"/>
      <c r="AC123" s="35"/>
      <c r="AD123" s="35"/>
      <c r="AE123" s="35"/>
    </row>
    <row r="124" s="2" customFormat="1" ht="15.15" customHeight="1">
      <c r="A124" s="35"/>
      <c r="B124" s="36"/>
      <c r="C124" s="29" t="s">
        <v>24</v>
      </c>
      <c r="D124" s="37"/>
      <c r="E124" s="37"/>
      <c r="F124" s="24" t="str">
        <f>E19</f>
        <v>Správa železnic, státní organizace</v>
      </c>
      <c r="G124" s="37"/>
      <c r="H124" s="37"/>
      <c r="I124" s="29" t="s">
        <v>32</v>
      </c>
      <c r="J124" s="33" t="str">
        <f>E25</f>
        <v>Progi spol. s r.o.</v>
      </c>
      <c r="K124" s="37"/>
      <c r="L124" s="60"/>
      <c r="S124" s="35"/>
      <c r="T124" s="35"/>
      <c r="U124" s="35"/>
      <c r="V124" s="35"/>
      <c r="W124" s="35"/>
      <c r="X124" s="35"/>
      <c r="Y124" s="35"/>
      <c r="Z124" s="35"/>
      <c r="AA124" s="35"/>
      <c r="AB124" s="35"/>
      <c r="AC124" s="35"/>
      <c r="AD124" s="35"/>
      <c r="AE124" s="35"/>
    </row>
    <row r="125" s="2" customFormat="1" ht="15.15" customHeight="1">
      <c r="A125" s="35"/>
      <c r="B125" s="36"/>
      <c r="C125" s="29" t="s">
        <v>30</v>
      </c>
      <c r="D125" s="37"/>
      <c r="E125" s="37"/>
      <c r="F125" s="24" t="str">
        <f>IF(E22="","",E22)</f>
        <v>Vyplň údaj</v>
      </c>
      <c r="G125" s="37"/>
      <c r="H125" s="37"/>
      <c r="I125" s="29" t="s">
        <v>36</v>
      </c>
      <c r="J125" s="33" t="str">
        <f>E28</f>
        <v>Pavlína Liprtová</v>
      </c>
      <c r="K125" s="37"/>
      <c r="L125" s="60"/>
      <c r="S125" s="35"/>
      <c r="T125" s="35"/>
      <c r="U125" s="35"/>
      <c r="V125" s="35"/>
      <c r="W125" s="35"/>
      <c r="X125" s="35"/>
      <c r="Y125" s="35"/>
      <c r="Z125" s="35"/>
      <c r="AA125" s="35"/>
      <c r="AB125" s="35"/>
      <c r="AC125" s="35"/>
      <c r="AD125" s="35"/>
      <c r="AE125" s="35"/>
    </row>
    <row r="126" s="2" customFormat="1" ht="10.32" customHeight="1">
      <c r="A126" s="35"/>
      <c r="B126" s="36"/>
      <c r="C126" s="37"/>
      <c r="D126" s="37"/>
      <c r="E126" s="37"/>
      <c r="F126" s="37"/>
      <c r="G126" s="37"/>
      <c r="H126" s="37"/>
      <c r="I126" s="37"/>
      <c r="J126" s="37"/>
      <c r="K126" s="37"/>
      <c r="L126" s="60"/>
      <c r="S126" s="35"/>
      <c r="T126" s="35"/>
      <c r="U126" s="35"/>
      <c r="V126" s="35"/>
      <c r="W126" s="35"/>
      <c r="X126" s="35"/>
      <c r="Y126" s="35"/>
      <c r="Z126" s="35"/>
      <c r="AA126" s="35"/>
      <c r="AB126" s="35"/>
      <c r="AC126" s="35"/>
      <c r="AD126" s="35"/>
      <c r="AE126" s="35"/>
    </row>
    <row r="127" s="11" customFormat="1" ht="29.28" customHeight="1">
      <c r="A127" s="198"/>
      <c r="B127" s="199"/>
      <c r="C127" s="200" t="s">
        <v>201</v>
      </c>
      <c r="D127" s="201" t="s">
        <v>64</v>
      </c>
      <c r="E127" s="201" t="s">
        <v>60</v>
      </c>
      <c r="F127" s="201" t="s">
        <v>61</v>
      </c>
      <c r="G127" s="201" t="s">
        <v>202</v>
      </c>
      <c r="H127" s="201" t="s">
        <v>203</v>
      </c>
      <c r="I127" s="201" t="s">
        <v>204</v>
      </c>
      <c r="J127" s="202" t="s">
        <v>194</v>
      </c>
      <c r="K127" s="203" t="s">
        <v>205</v>
      </c>
      <c r="L127" s="204"/>
      <c r="M127" s="97" t="s">
        <v>1</v>
      </c>
      <c r="N127" s="98" t="s">
        <v>43</v>
      </c>
      <c r="O127" s="98" t="s">
        <v>206</v>
      </c>
      <c r="P127" s="98" t="s">
        <v>207</v>
      </c>
      <c r="Q127" s="98" t="s">
        <v>208</v>
      </c>
      <c r="R127" s="98" t="s">
        <v>209</v>
      </c>
      <c r="S127" s="98" t="s">
        <v>210</v>
      </c>
      <c r="T127" s="99" t="s">
        <v>211</v>
      </c>
      <c r="U127" s="198"/>
      <c r="V127" s="198"/>
      <c r="W127" s="198"/>
      <c r="X127" s="198"/>
      <c r="Y127" s="198"/>
      <c r="Z127" s="198"/>
      <c r="AA127" s="198"/>
      <c r="AB127" s="198"/>
      <c r="AC127" s="198"/>
      <c r="AD127" s="198"/>
      <c r="AE127" s="198"/>
    </row>
    <row r="128" s="2" customFormat="1" ht="22.8" customHeight="1">
      <c r="A128" s="35"/>
      <c r="B128" s="36"/>
      <c r="C128" s="104" t="s">
        <v>212</v>
      </c>
      <c r="D128" s="37"/>
      <c r="E128" s="37"/>
      <c r="F128" s="37"/>
      <c r="G128" s="37"/>
      <c r="H128" s="37"/>
      <c r="I128" s="37"/>
      <c r="J128" s="205">
        <f>BK128</f>
        <v>0</v>
      </c>
      <c r="K128" s="37"/>
      <c r="L128" s="41"/>
      <c r="M128" s="100"/>
      <c r="N128" s="206"/>
      <c r="O128" s="101"/>
      <c r="P128" s="207">
        <f>P129</f>
        <v>0</v>
      </c>
      <c r="Q128" s="101"/>
      <c r="R128" s="207">
        <f>R129</f>
        <v>0</v>
      </c>
      <c r="S128" s="101"/>
      <c r="T128" s="208">
        <f>T129</f>
        <v>0</v>
      </c>
      <c r="U128" s="35"/>
      <c r="V128" s="35"/>
      <c r="W128" s="35"/>
      <c r="X128" s="35"/>
      <c r="Y128" s="35"/>
      <c r="Z128" s="35"/>
      <c r="AA128" s="35"/>
      <c r="AB128" s="35"/>
      <c r="AC128" s="35"/>
      <c r="AD128" s="35"/>
      <c r="AE128" s="35"/>
      <c r="AT128" s="14" t="s">
        <v>78</v>
      </c>
      <c r="AU128" s="14" t="s">
        <v>196</v>
      </c>
      <c r="BK128" s="209">
        <f>BK129</f>
        <v>0</v>
      </c>
    </row>
    <row r="129" s="12" customFormat="1" ht="25.92" customHeight="1">
      <c r="A129" s="12"/>
      <c r="B129" s="210"/>
      <c r="C129" s="211"/>
      <c r="D129" s="212" t="s">
        <v>78</v>
      </c>
      <c r="E129" s="213" t="s">
        <v>148</v>
      </c>
      <c r="F129" s="213" t="s">
        <v>999</v>
      </c>
      <c r="G129" s="211"/>
      <c r="H129" s="211"/>
      <c r="I129" s="214"/>
      <c r="J129" s="215">
        <f>BK129</f>
        <v>0</v>
      </c>
      <c r="K129" s="211"/>
      <c r="L129" s="216"/>
      <c r="M129" s="217"/>
      <c r="N129" s="218"/>
      <c r="O129" s="218"/>
      <c r="P129" s="219">
        <f>P130+P132+P134</f>
        <v>0</v>
      </c>
      <c r="Q129" s="218"/>
      <c r="R129" s="219">
        <f>R130+R132+R134</f>
        <v>0</v>
      </c>
      <c r="S129" s="218"/>
      <c r="T129" s="220">
        <f>T130+T132+T134</f>
        <v>0</v>
      </c>
      <c r="U129" s="12"/>
      <c r="V129" s="12"/>
      <c r="W129" s="12"/>
      <c r="X129" s="12"/>
      <c r="Y129" s="12"/>
      <c r="Z129" s="12"/>
      <c r="AA129" s="12"/>
      <c r="AB129" s="12"/>
      <c r="AC129" s="12"/>
      <c r="AD129" s="12"/>
      <c r="AE129" s="12"/>
      <c r="AR129" s="221" t="s">
        <v>216</v>
      </c>
      <c r="AT129" s="222" t="s">
        <v>78</v>
      </c>
      <c r="AU129" s="222" t="s">
        <v>79</v>
      </c>
      <c r="AY129" s="221" t="s">
        <v>215</v>
      </c>
      <c r="BK129" s="223">
        <f>BK130+BK132+BK134</f>
        <v>0</v>
      </c>
    </row>
    <row r="130" s="12" customFormat="1" ht="22.8" customHeight="1">
      <c r="A130" s="12"/>
      <c r="B130" s="210"/>
      <c r="C130" s="211"/>
      <c r="D130" s="212" t="s">
        <v>78</v>
      </c>
      <c r="E130" s="224" t="s">
        <v>1216</v>
      </c>
      <c r="F130" s="224" t="s">
        <v>1217</v>
      </c>
      <c r="G130" s="211"/>
      <c r="H130" s="211"/>
      <c r="I130" s="214"/>
      <c r="J130" s="225">
        <f>BK130</f>
        <v>0</v>
      </c>
      <c r="K130" s="211"/>
      <c r="L130" s="216"/>
      <c r="M130" s="217"/>
      <c r="N130" s="218"/>
      <c r="O130" s="218"/>
      <c r="P130" s="219">
        <f>P131</f>
        <v>0</v>
      </c>
      <c r="Q130" s="218"/>
      <c r="R130" s="219">
        <f>R131</f>
        <v>0</v>
      </c>
      <c r="S130" s="218"/>
      <c r="T130" s="220">
        <f>T131</f>
        <v>0</v>
      </c>
      <c r="U130" s="12"/>
      <c r="V130" s="12"/>
      <c r="W130" s="12"/>
      <c r="X130" s="12"/>
      <c r="Y130" s="12"/>
      <c r="Z130" s="12"/>
      <c r="AA130" s="12"/>
      <c r="AB130" s="12"/>
      <c r="AC130" s="12"/>
      <c r="AD130" s="12"/>
      <c r="AE130" s="12"/>
      <c r="AR130" s="221" t="s">
        <v>216</v>
      </c>
      <c r="AT130" s="222" t="s">
        <v>78</v>
      </c>
      <c r="AU130" s="222" t="s">
        <v>86</v>
      </c>
      <c r="AY130" s="221" t="s">
        <v>215</v>
      </c>
      <c r="BK130" s="223">
        <f>BK131</f>
        <v>0</v>
      </c>
    </row>
    <row r="131" s="2" customFormat="1" ht="16.5" customHeight="1">
      <c r="A131" s="35"/>
      <c r="B131" s="36"/>
      <c r="C131" s="241" t="s">
        <v>86</v>
      </c>
      <c r="D131" s="241" t="s">
        <v>256</v>
      </c>
      <c r="E131" s="242" t="s">
        <v>1218</v>
      </c>
      <c r="F131" s="243" t="s">
        <v>1219</v>
      </c>
      <c r="G131" s="244" t="s">
        <v>1220</v>
      </c>
      <c r="H131" s="245">
        <v>23114</v>
      </c>
      <c r="I131" s="246"/>
      <c r="J131" s="247">
        <f>ROUND(I131*H131,2)</f>
        <v>0</v>
      </c>
      <c r="K131" s="248"/>
      <c r="L131" s="41"/>
      <c r="M131" s="249" t="s">
        <v>1</v>
      </c>
      <c r="N131" s="250" t="s">
        <v>44</v>
      </c>
      <c r="O131" s="88"/>
      <c r="P131" s="237">
        <f>O131*H131</f>
        <v>0</v>
      </c>
      <c r="Q131" s="237">
        <v>0</v>
      </c>
      <c r="R131" s="237">
        <f>Q131*H131</f>
        <v>0</v>
      </c>
      <c r="S131" s="237">
        <v>0</v>
      </c>
      <c r="T131" s="238">
        <f>S131*H131</f>
        <v>0</v>
      </c>
      <c r="U131" s="35"/>
      <c r="V131" s="35"/>
      <c r="W131" s="35"/>
      <c r="X131" s="35"/>
      <c r="Y131" s="35"/>
      <c r="Z131" s="35"/>
      <c r="AA131" s="35"/>
      <c r="AB131" s="35"/>
      <c r="AC131" s="35"/>
      <c r="AD131" s="35"/>
      <c r="AE131" s="35"/>
      <c r="AR131" s="239" t="s">
        <v>101</v>
      </c>
      <c r="AT131" s="239" t="s">
        <v>256</v>
      </c>
      <c r="AU131" s="239" t="s">
        <v>88</v>
      </c>
      <c r="AY131" s="14" t="s">
        <v>215</v>
      </c>
      <c r="BE131" s="240">
        <f>IF(N131="základní",J131,0)</f>
        <v>0</v>
      </c>
      <c r="BF131" s="240">
        <f>IF(N131="snížená",J131,0)</f>
        <v>0</v>
      </c>
      <c r="BG131" s="240">
        <f>IF(N131="zákl. přenesená",J131,0)</f>
        <v>0</v>
      </c>
      <c r="BH131" s="240">
        <f>IF(N131="sníž. přenesená",J131,0)</f>
        <v>0</v>
      </c>
      <c r="BI131" s="240">
        <f>IF(N131="nulová",J131,0)</f>
        <v>0</v>
      </c>
      <c r="BJ131" s="14" t="s">
        <v>86</v>
      </c>
      <c r="BK131" s="240">
        <f>ROUND(I131*H131,2)</f>
        <v>0</v>
      </c>
      <c r="BL131" s="14" t="s">
        <v>101</v>
      </c>
      <c r="BM131" s="239" t="s">
        <v>1810</v>
      </c>
    </row>
    <row r="132" s="12" customFormat="1" ht="22.8" customHeight="1">
      <c r="A132" s="12"/>
      <c r="B132" s="210"/>
      <c r="C132" s="211"/>
      <c r="D132" s="212" t="s">
        <v>78</v>
      </c>
      <c r="E132" s="224" t="s">
        <v>1222</v>
      </c>
      <c r="F132" s="224" t="s">
        <v>1223</v>
      </c>
      <c r="G132" s="211"/>
      <c r="H132" s="211"/>
      <c r="I132" s="214"/>
      <c r="J132" s="225">
        <f>BK132</f>
        <v>0</v>
      </c>
      <c r="K132" s="211"/>
      <c r="L132" s="216"/>
      <c r="M132" s="217"/>
      <c r="N132" s="218"/>
      <c r="O132" s="218"/>
      <c r="P132" s="219">
        <f>P133</f>
        <v>0</v>
      </c>
      <c r="Q132" s="218"/>
      <c r="R132" s="219">
        <f>R133</f>
        <v>0</v>
      </c>
      <c r="S132" s="218"/>
      <c r="T132" s="220">
        <f>T133</f>
        <v>0</v>
      </c>
      <c r="U132" s="12"/>
      <c r="V132" s="12"/>
      <c r="W132" s="12"/>
      <c r="X132" s="12"/>
      <c r="Y132" s="12"/>
      <c r="Z132" s="12"/>
      <c r="AA132" s="12"/>
      <c r="AB132" s="12"/>
      <c r="AC132" s="12"/>
      <c r="AD132" s="12"/>
      <c r="AE132" s="12"/>
      <c r="AR132" s="221" t="s">
        <v>216</v>
      </c>
      <c r="AT132" s="222" t="s">
        <v>78</v>
      </c>
      <c r="AU132" s="222" t="s">
        <v>86</v>
      </c>
      <c r="AY132" s="221" t="s">
        <v>215</v>
      </c>
      <c r="BK132" s="223">
        <f>BK133</f>
        <v>0</v>
      </c>
    </row>
    <row r="133" s="2" customFormat="1" ht="16.5" customHeight="1">
      <c r="A133" s="35"/>
      <c r="B133" s="36"/>
      <c r="C133" s="241" t="s">
        <v>88</v>
      </c>
      <c r="D133" s="241" t="s">
        <v>256</v>
      </c>
      <c r="E133" s="242" t="s">
        <v>1224</v>
      </c>
      <c r="F133" s="243" t="s">
        <v>1223</v>
      </c>
      <c r="G133" s="244" t="s">
        <v>1220</v>
      </c>
      <c r="H133" s="245">
        <v>23114</v>
      </c>
      <c r="I133" s="246"/>
      <c r="J133" s="247">
        <f>ROUND(I133*H133,2)</f>
        <v>0</v>
      </c>
      <c r="K133" s="248"/>
      <c r="L133" s="41"/>
      <c r="M133" s="249" t="s">
        <v>1</v>
      </c>
      <c r="N133" s="250" t="s">
        <v>44</v>
      </c>
      <c r="O133" s="88"/>
      <c r="P133" s="237">
        <f>O133*H133</f>
        <v>0</v>
      </c>
      <c r="Q133" s="237">
        <v>0</v>
      </c>
      <c r="R133" s="237">
        <f>Q133*H133</f>
        <v>0</v>
      </c>
      <c r="S133" s="237">
        <v>0</v>
      </c>
      <c r="T133" s="238">
        <f>S133*H133</f>
        <v>0</v>
      </c>
      <c r="U133" s="35"/>
      <c r="V133" s="35"/>
      <c r="W133" s="35"/>
      <c r="X133" s="35"/>
      <c r="Y133" s="35"/>
      <c r="Z133" s="35"/>
      <c r="AA133" s="35"/>
      <c r="AB133" s="35"/>
      <c r="AC133" s="35"/>
      <c r="AD133" s="35"/>
      <c r="AE133" s="35"/>
      <c r="AR133" s="239" t="s">
        <v>101</v>
      </c>
      <c r="AT133" s="239" t="s">
        <v>256</v>
      </c>
      <c r="AU133" s="239" t="s">
        <v>88</v>
      </c>
      <c r="AY133" s="14" t="s">
        <v>215</v>
      </c>
      <c r="BE133" s="240">
        <f>IF(N133="základní",J133,0)</f>
        <v>0</v>
      </c>
      <c r="BF133" s="240">
        <f>IF(N133="snížená",J133,0)</f>
        <v>0</v>
      </c>
      <c r="BG133" s="240">
        <f>IF(N133="zákl. přenesená",J133,0)</f>
        <v>0</v>
      </c>
      <c r="BH133" s="240">
        <f>IF(N133="sníž. přenesená",J133,0)</f>
        <v>0</v>
      </c>
      <c r="BI133" s="240">
        <f>IF(N133="nulová",J133,0)</f>
        <v>0</v>
      </c>
      <c r="BJ133" s="14" t="s">
        <v>86</v>
      </c>
      <c r="BK133" s="240">
        <f>ROUND(I133*H133,2)</f>
        <v>0</v>
      </c>
      <c r="BL133" s="14" t="s">
        <v>101</v>
      </c>
      <c r="BM133" s="239" t="s">
        <v>1811</v>
      </c>
    </row>
    <row r="134" s="12" customFormat="1" ht="22.8" customHeight="1">
      <c r="A134" s="12"/>
      <c r="B134" s="210"/>
      <c r="C134" s="211"/>
      <c r="D134" s="212" t="s">
        <v>78</v>
      </c>
      <c r="E134" s="224" t="s">
        <v>1226</v>
      </c>
      <c r="F134" s="224" t="s">
        <v>1227</v>
      </c>
      <c r="G134" s="211"/>
      <c r="H134" s="211"/>
      <c r="I134" s="214"/>
      <c r="J134" s="225">
        <f>BK134</f>
        <v>0</v>
      </c>
      <c r="K134" s="211"/>
      <c r="L134" s="216"/>
      <c r="M134" s="217"/>
      <c r="N134" s="218"/>
      <c r="O134" s="218"/>
      <c r="P134" s="219">
        <f>P135</f>
        <v>0</v>
      </c>
      <c r="Q134" s="218"/>
      <c r="R134" s="219">
        <f>R135</f>
        <v>0</v>
      </c>
      <c r="S134" s="218"/>
      <c r="T134" s="220">
        <f>T135</f>
        <v>0</v>
      </c>
      <c r="U134" s="12"/>
      <c r="V134" s="12"/>
      <c r="W134" s="12"/>
      <c r="X134" s="12"/>
      <c r="Y134" s="12"/>
      <c r="Z134" s="12"/>
      <c r="AA134" s="12"/>
      <c r="AB134" s="12"/>
      <c r="AC134" s="12"/>
      <c r="AD134" s="12"/>
      <c r="AE134" s="12"/>
      <c r="AR134" s="221" t="s">
        <v>216</v>
      </c>
      <c r="AT134" s="222" t="s">
        <v>78</v>
      </c>
      <c r="AU134" s="222" t="s">
        <v>86</v>
      </c>
      <c r="AY134" s="221" t="s">
        <v>215</v>
      </c>
      <c r="BK134" s="223">
        <f>BK135</f>
        <v>0</v>
      </c>
    </row>
    <row r="135" s="2" customFormat="1" ht="16.5" customHeight="1">
      <c r="A135" s="35"/>
      <c r="B135" s="36"/>
      <c r="C135" s="241" t="s">
        <v>96</v>
      </c>
      <c r="D135" s="241" t="s">
        <v>256</v>
      </c>
      <c r="E135" s="242" t="s">
        <v>1228</v>
      </c>
      <c r="F135" s="243" t="s">
        <v>1227</v>
      </c>
      <c r="G135" s="244" t="s">
        <v>1220</v>
      </c>
      <c r="H135" s="245">
        <v>23114</v>
      </c>
      <c r="I135" s="246"/>
      <c r="J135" s="247">
        <f>ROUND(I135*H135,2)</f>
        <v>0</v>
      </c>
      <c r="K135" s="248"/>
      <c r="L135" s="41"/>
      <c r="M135" s="251" t="s">
        <v>1</v>
      </c>
      <c r="N135" s="252" t="s">
        <v>44</v>
      </c>
      <c r="O135" s="253"/>
      <c r="P135" s="254">
        <f>O135*H135</f>
        <v>0</v>
      </c>
      <c r="Q135" s="254">
        <v>0</v>
      </c>
      <c r="R135" s="254">
        <f>Q135*H135</f>
        <v>0</v>
      </c>
      <c r="S135" s="254">
        <v>0</v>
      </c>
      <c r="T135" s="255">
        <f>S135*H135</f>
        <v>0</v>
      </c>
      <c r="U135" s="35"/>
      <c r="V135" s="35"/>
      <c r="W135" s="35"/>
      <c r="X135" s="35"/>
      <c r="Y135" s="35"/>
      <c r="Z135" s="35"/>
      <c r="AA135" s="35"/>
      <c r="AB135" s="35"/>
      <c r="AC135" s="35"/>
      <c r="AD135" s="35"/>
      <c r="AE135" s="35"/>
      <c r="AR135" s="239" t="s">
        <v>992</v>
      </c>
      <c r="AT135" s="239" t="s">
        <v>256</v>
      </c>
      <c r="AU135" s="239" t="s">
        <v>88</v>
      </c>
      <c r="AY135" s="14" t="s">
        <v>215</v>
      </c>
      <c r="BE135" s="240">
        <f>IF(N135="základní",J135,0)</f>
        <v>0</v>
      </c>
      <c r="BF135" s="240">
        <f>IF(N135="snížená",J135,0)</f>
        <v>0</v>
      </c>
      <c r="BG135" s="240">
        <f>IF(N135="zákl. přenesená",J135,0)</f>
        <v>0</v>
      </c>
      <c r="BH135" s="240">
        <f>IF(N135="sníž. přenesená",J135,0)</f>
        <v>0</v>
      </c>
      <c r="BI135" s="240">
        <f>IF(N135="nulová",J135,0)</f>
        <v>0</v>
      </c>
      <c r="BJ135" s="14" t="s">
        <v>86</v>
      </c>
      <c r="BK135" s="240">
        <f>ROUND(I135*H135,2)</f>
        <v>0</v>
      </c>
      <c r="BL135" s="14" t="s">
        <v>992</v>
      </c>
      <c r="BM135" s="239" t="s">
        <v>1812</v>
      </c>
    </row>
    <row r="136" s="2" customFormat="1" ht="6.96" customHeight="1">
      <c r="A136" s="35"/>
      <c r="B136" s="63"/>
      <c r="C136" s="64"/>
      <c r="D136" s="64"/>
      <c r="E136" s="64"/>
      <c r="F136" s="64"/>
      <c r="G136" s="64"/>
      <c r="H136" s="64"/>
      <c r="I136" s="64"/>
      <c r="J136" s="64"/>
      <c r="K136" s="64"/>
      <c r="L136" s="41"/>
      <c r="M136" s="35"/>
      <c r="O136" s="35"/>
      <c r="P136" s="35"/>
      <c r="Q136" s="35"/>
      <c r="R136" s="35"/>
      <c r="S136" s="35"/>
      <c r="T136" s="35"/>
      <c r="U136" s="35"/>
      <c r="V136" s="35"/>
      <c r="W136" s="35"/>
      <c r="X136" s="35"/>
      <c r="Y136" s="35"/>
      <c r="Z136" s="35"/>
      <c r="AA136" s="35"/>
      <c r="AB136" s="35"/>
      <c r="AC136" s="35"/>
      <c r="AD136" s="35"/>
      <c r="AE136" s="35"/>
    </row>
  </sheetData>
  <sheetProtection sheet="1" autoFilter="0" formatColumns="0" formatRows="0" objects="1" scenarios="1" spinCount="100000" saltValue="OQLGlMRcURp3/dBTGF6DDaDu6i3bEkHg0VMfoh5aVjJJU0ZotwifMU0NkrKRaiMbI7NzkBwVw7j8Eyag0jDjEw==" hashValue="IHa4ftUH2z/dz2rrdRZxaQuF45NOPmPkpoPCsfQTAi+qPhAW2jYvn3SHPgv/b3oHZ12Q7xpdOyiPJypPU303NA==" algorithmName="SHA-512" password="CC35"/>
  <autoFilter ref="C127:K135"/>
  <mergeCells count="15">
    <mergeCell ref="E7:H7"/>
    <mergeCell ref="E11:H11"/>
    <mergeCell ref="E9:H9"/>
    <mergeCell ref="E13:H13"/>
    <mergeCell ref="E22:H22"/>
    <mergeCell ref="E31:H31"/>
    <mergeCell ref="E85:H85"/>
    <mergeCell ref="E89:H89"/>
    <mergeCell ref="E87:H87"/>
    <mergeCell ref="E91:H91"/>
    <mergeCell ref="E114:H114"/>
    <mergeCell ref="E118:H118"/>
    <mergeCell ref="E116:H116"/>
    <mergeCell ref="E120:H12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100</v>
      </c>
    </row>
    <row r="3" s="1" customFormat="1" ht="6.96" customHeight="1">
      <c r="B3" s="144"/>
      <c r="C3" s="145"/>
      <c r="D3" s="145"/>
      <c r="E3" s="145"/>
      <c r="F3" s="145"/>
      <c r="G3" s="145"/>
      <c r="H3" s="145"/>
      <c r="I3" s="145"/>
      <c r="J3" s="145"/>
      <c r="K3" s="145"/>
      <c r="L3" s="17"/>
      <c r="AT3" s="14" t="s">
        <v>88</v>
      </c>
    </row>
    <row r="4" s="1" customFormat="1" ht="24.96" customHeight="1">
      <c r="B4" s="17"/>
      <c r="D4" s="146" t="s">
        <v>185</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úseku Nejdek - Nové Hamry</v>
      </c>
      <c r="F7" s="148"/>
      <c r="G7" s="148"/>
      <c r="H7" s="148"/>
      <c r="L7" s="17"/>
    </row>
    <row r="8">
      <c r="B8" s="17"/>
      <c r="D8" s="148" t="s">
        <v>186</v>
      </c>
      <c r="L8" s="17"/>
    </row>
    <row r="9" s="1" customFormat="1" ht="16.5" customHeight="1">
      <c r="B9" s="17"/>
      <c r="E9" s="149" t="s">
        <v>187</v>
      </c>
      <c r="F9" s="1"/>
      <c r="G9" s="1"/>
      <c r="H9" s="1"/>
      <c r="L9" s="17"/>
    </row>
    <row r="10" s="1" customFormat="1" ht="12" customHeight="1">
      <c r="B10" s="17"/>
      <c r="D10" s="148" t="s">
        <v>188</v>
      </c>
      <c r="L10" s="17"/>
    </row>
    <row r="11" s="2" customFormat="1" ht="16.5" customHeight="1">
      <c r="A11" s="35"/>
      <c r="B11" s="41"/>
      <c r="C11" s="35"/>
      <c r="D11" s="35"/>
      <c r="E11" s="150" t="s">
        <v>189</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190</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481</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26. 9. 2022</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26</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27</v>
      </c>
      <c r="F19" s="35"/>
      <c r="G19" s="35"/>
      <c r="H19" s="35"/>
      <c r="I19" s="148" t="s">
        <v>28</v>
      </c>
      <c r="J19" s="138" t="s">
        <v>1</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30</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28</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32</v>
      </c>
      <c r="E24" s="35"/>
      <c r="F24" s="35"/>
      <c r="G24" s="35"/>
      <c r="H24" s="35"/>
      <c r="I24" s="148" t="s">
        <v>25</v>
      </c>
      <c r="J24" s="138" t="s">
        <v>33</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34</v>
      </c>
      <c r="F25" s="35"/>
      <c r="G25" s="35"/>
      <c r="H25" s="35"/>
      <c r="I25" s="148" t="s">
        <v>28</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36</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37</v>
      </c>
      <c r="F28" s="35"/>
      <c r="G28" s="35"/>
      <c r="H28" s="35"/>
      <c r="I28" s="148" t="s">
        <v>28</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38</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39</v>
      </c>
      <c r="E34" s="35"/>
      <c r="F34" s="35"/>
      <c r="G34" s="35"/>
      <c r="H34" s="35"/>
      <c r="I34" s="35"/>
      <c r="J34" s="159">
        <f>ROUND(J128,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41</v>
      </c>
      <c r="G36" s="35"/>
      <c r="H36" s="35"/>
      <c r="I36" s="160" t="s">
        <v>40</v>
      </c>
      <c r="J36" s="160" t="s">
        <v>42</v>
      </c>
      <c r="K36" s="35"/>
      <c r="L36" s="60"/>
      <c r="S36" s="35"/>
      <c r="T36" s="35"/>
      <c r="U36" s="35"/>
      <c r="V36" s="35"/>
      <c r="W36" s="35"/>
      <c r="X36" s="35"/>
      <c r="Y36" s="35"/>
      <c r="Z36" s="35"/>
      <c r="AA36" s="35"/>
      <c r="AB36" s="35"/>
      <c r="AC36" s="35"/>
      <c r="AD36" s="35"/>
      <c r="AE36" s="35"/>
    </row>
    <row r="37" s="2" customFormat="1" ht="14.4" customHeight="1">
      <c r="A37" s="35"/>
      <c r="B37" s="41"/>
      <c r="C37" s="35"/>
      <c r="D37" s="150" t="s">
        <v>43</v>
      </c>
      <c r="E37" s="148" t="s">
        <v>44</v>
      </c>
      <c r="F37" s="161">
        <f>ROUND((SUM(BE128:BE182)),  2)</f>
        <v>0</v>
      </c>
      <c r="G37" s="35"/>
      <c r="H37" s="35"/>
      <c r="I37" s="162">
        <v>0.20999999999999999</v>
      </c>
      <c r="J37" s="161">
        <f>ROUND(((SUM(BE128:BE182))*I37),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45</v>
      </c>
      <c r="F38" s="161">
        <f>ROUND((SUM(BF128:BF182)),  2)</f>
        <v>0</v>
      </c>
      <c r="G38" s="35"/>
      <c r="H38" s="35"/>
      <c r="I38" s="162">
        <v>0.14999999999999999</v>
      </c>
      <c r="J38" s="161">
        <f>ROUND(((SUM(BF128:BF182))*I38),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46</v>
      </c>
      <c r="F39" s="161">
        <f>ROUND((SUM(BG128:BG182)),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47</v>
      </c>
      <c r="F40" s="161">
        <f>ROUND((SUM(BH128:BH182)),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48</v>
      </c>
      <c r="F41" s="161">
        <f>ROUND((SUM(BI128:BI182)),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49</v>
      </c>
      <c r="E43" s="165"/>
      <c r="F43" s="165"/>
      <c r="G43" s="166" t="s">
        <v>50</v>
      </c>
      <c r="H43" s="167" t="s">
        <v>51</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52</v>
      </c>
      <c r="E50" s="171"/>
      <c r="F50" s="171"/>
      <c r="G50" s="170" t="s">
        <v>53</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54</v>
      </c>
      <c r="E61" s="173"/>
      <c r="F61" s="174" t="s">
        <v>55</v>
      </c>
      <c r="G61" s="172" t="s">
        <v>54</v>
      </c>
      <c r="H61" s="173"/>
      <c r="I61" s="173"/>
      <c r="J61" s="175" t="s">
        <v>55</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56</v>
      </c>
      <c r="E65" s="176"/>
      <c r="F65" s="176"/>
      <c r="G65" s="170" t="s">
        <v>57</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54</v>
      </c>
      <c r="E76" s="173"/>
      <c r="F76" s="174" t="s">
        <v>55</v>
      </c>
      <c r="G76" s="172" t="s">
        <v>54</v>
      </c>
      <c r="H76" s="173"/>
      <c r="I76" s="173"/>
      <c r="J76" s="175" t="s">
        <v>55</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192</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úseku Nejdek - Nové Hamry</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186</v>
      </c>
      <c r="D86" s="19"/>
      <c r="E86" s="19"/>
      <c r="F86" s="19"/>
      <c r="G86" s="19"/>
      <c r="H86" s="19"/>
      <c r="I86" s="19"/>
      <c r="J86" s="19"/>
      <c r="K86" s="19"/>
      <c r="L86" s="17"/>
    </row>
    <row r="87" s="1" customFormat="1" ht="16.5" customHeight="1">
      <c r="B87" s="18"/>
      <c r="C87" s="19"/>
      <c r="D87" s="19"/>
      <c r="E87" s="181" t="s">
        <v>187</v>
      </c>
      <c r="F87" s="19"/>
      <c r="G87" s="19"/>
      <c r="H87" s="19"/>
      <c r="I87" s="19"/>
      <c r="J87" s="19"/>
      <c r="K87" s="19"/>
      <c r="L87" s="17"/>
    </row>
    <row r="88" s="1" customFormat="1" ht="12" customHeight="1">
      <c r="B88" s="18"/>
      <c r="C88" s="29" t="s">
        <v>188</v>
      </c>
      <c r="D88" s="19"/>
      <c r="E88" s="19"/>
      <c r="F88" s="19"/>
      <c r="G88" s="19"/>
      <c r="H88" s="19"/>
      <c r="I88" s="19"/>
      <c r="J88" s="19"/>
      <c r="K88" s="19"/>
      <c r="L88" s="17"/>
    </row>
    <row r="89" s="2" customFormat="1" ht="16.5" customHeight="1">
      <c r="A89" s="35"/>
      <c r="B89" s="36"/>
      <c r="C89" s="37"/>
      <c r="D89" s="37"/>
      <c r="E89" s="182" t="s">
        <v>189</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190</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SO 10-11-01 - Nejdek (mimo) - METALIS, železniční spodek</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26. 9. 2022</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Správa železnic, státní organizace</v>
      </c>
      <c r="G95" s="37"/>
      <c r="H95" s="37"/>
      <c r="I95" s="29" t="s">
        <v>32</v>
      </c>
      <c r="J95" s="33" t="str">
        <f>E25</f>
        <v>Progi spol. s r.o.</v>
      </c>
      <c r="K95" s="37"/>
      <c r="L95" s="60"/>
      <c r="S95" s="35"/>
      <c r="T95" s="35"/>
      <c r="U95" s="35"/>
      <c r="V95" s="35"/>
      <c r="W95" s="35"/>
      <c r="X95" s="35"/>
      <c r="Y95" s="35"/>
      <c r="Z95" s="35"/>
      <c r="AA95" s="35"/>
      <c r="AB95" s="35"/>
      <c r="AC95" s="35"/>
      <c r="AD95" s="35"/>
      <c r="AE95" s="35"/>
    </row>
    <row r="96" s="2" customFormat="1" ht="15.15" customHeight="1">
      <c r="A96" s="35"/>
      <c r="B96" s="36"/>
      <c r="C96" s="29" t="s">
        <v>30</v>
      </c>
      <c r="D96" s="37"/>
      <c r="E96" s="37"/>
      <c r="F96" s="24" t="str">
        <f>IF(E22="","",E22)</f>
        <v>Vyplň údaj</v>
      </c>
      <c r="G96" s="37"/>
      <c r="H96" s="37"/>
      <c r="I96" s="29" t="s">
        <v>36</v>
      </c>
      <c r="J96" s="33" t="str">
        <f>E28</f>
        <v>Pavlína Liprtová</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193</v>
      </c>
      <c r="D98" s="184"/>
      <c r="E98" s="184"/>
      <c r="F98" s="184"/>
      <c r="G98" s="184"/>
      <c r="H98" s="184"/>
      <c r="I98" s="184"/>
      <c r="J98" s="185" t="s">
        <v>194</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195</v>
      </c>
      <c r="D100" s="37"/>
      <c r="E100" s="37"/>
      <c r="F100" s="37"/>
      <c r="G100" s="37"/>
      <c r="H100" s="37"/>
      <c r="I100" s="37"/>
      <c r="J100" s="107">
        <f>J128</f>
        <v>0</v>
      </c>
      <c r="K100" s="37"/>
      <c r="L100" s="60"/>
      <c r="S100" s="35"/>
      <c r="T100" s="35"/>
      <c r="U100" s="35"/>
      <c r="V100" s="35"/>
      <c r="W100" s="35"/>
      <c r="X100" s="35"/>
      <c r="Y100" s="35"/>
      <c r="Z100" s="35"/>
      <c r="AA100" s="35"/>
      <c r="AB100" s="35"/>
      <c r="AC100" s="35"/>
      <c r="AD100" s="35"/>
      <c r="AE100" s="35"/>
      <c r="AU100" s="14" t="s">
        <v>196</v>
      </c>
    </row>
    <row r="101" s="9" customFormat="1" ht="24.96" customHeight="1">
      <c r="A101" s="9"/>
      <c r="B101" s="187"/>
      <c r="C101" s="188"/>
      <c r="D101" s="189" t="s">
        <v>197</v>
      </c>
      <c r="E101" s="190"/>
      <c r="F101" s="190"/>
      <c r="G101" s="190"/>
      <c r="H101" s="190"/>
      <c r="I101" s="190"/>
      <c r="J101" s="191">
        <f>J129</f>
        <v>0</v>
      </c>
      <c r="K101" s="188"/>
      <c r="L101" s="192"/>
      <c r="S101" s="9"/>
      <c r="T101" s="9"/>
      <c r="U101" s="9"/>
      <c r="V101" s="9"/>
      <c r="W101" s="9"/>
      <c r="X101" s="9"/>
      <c r="Y101" s="9"/>
      <c r="Z101" s="9"/>
      <c r="AA101" s="9"/>
      <c r="AB101" s="9"/>
      <c r="AC101" s="9"/>
      <c r="AD101" s="9"/>
      <c r="AE101" s="9"/>
    </row>
    <row r="102" s="10" customFormat="1" ht="19.92" customHeight="1">
      <c r="A102" s="10"/>
      <c r="B102" s="193"/>
      <c r="C102" s="129"/>
      <c r="D102" s="194" t="s">
        <v>482</v>
      </c>
      <c r="E102" s="195"/>
      <c r="F102" s="195"/>
      <c r="G102" s="195"/>
      <c r="H102" s="195"/>
      <c r="I102" s="195"/>
      <c r="J102" s="196">
        <f>J130</f>
        <v>0</v>
      </c>
      <c r="K102" s="129"/>
      <c r="L102" s="197"/>
      <c r="S102" s="10"/>
      <c r="T102" s="10"/>
      <c r="U102" s="10"/>
      <c r="V102" s="10"/>
      <c r="W102" s="10"/>
      <c r="X102" s="10"/>
      <c r="Y102" s="10"/>
      <c r="Z102" s="10"/>
      <c r="AA102" s="10"/>
      <c r="AB102" s="10"/>
      <c r="AC102" s="10"/>
      <c r="AD102" s="10"/>
      <c r="AE102" s="10"/>
    </row>
    <row r="103" s="10" customFormat="1" ht="14.88" customHeight="1">
      <c r="A103" s="10"/>
      <c r="B103" s="193"/>
      <c r="C103" s="129"/>
      <c r="D103" s="194" t="s">
        <v>483</v>
      </c>
      <c r="E103" s="195"/>
      <c r="F103" s="195"/>
      <c r="G103" s="195"/>
      <c r="H103" s="195"/>
      <c r="I103" s="195"/>
      <c r="J103" s="196">
        <f>J151</f>
        <v>0</v>
      </c>
      <c r="K103" s="129"/>
      <c r="L103" s="197"/>
      <c r="S103" s="10"/>
      <c r="T103" s="10"/>
      <c r="U103" s="10"/>
      <c r="V103" s="10"/>
      <c r="W103" s="10"/>
      <c r="X103" s="10"/>
      <c r="Y103" s="10"/>
      <c r="Z103" s="10"/>
      <c r="AA103" s="10"/>
      <c r="AB103" s="10"/>
      <c r="AC103" s="10"/>
      <c r="AD103" s="10"/>
      <c r="AE103" s="10"/>
    </row>
    <row r="104" s="9" customFormat="1" ht="24.96" customHeight="1">
      <c r="A104" s="9"/>
      <c r="B104" s="187"/>
      <c r="C104" s="188"/>
      <c r="D104" s="189" t="s">
        <v>199</v>
      </c>
      <c r="E104" s="190"/>
      <c r="F104" s="190"/>
      <c r="G104" s="190"/>
      <c r="H104" s="190"/>
      <c r="I104" s="190"/>
      <c r="J104" s="191">
        <f>J173</f>
        <v>0</v>
      </c>
      <c r="K104" s="188"/>
      <c r="L104" s="192"/>
      <c r="S104" s="9"/>
      <c r="T104" s="9"/>
      <c r="U104" s="9"/>
      <c r="V104" s="9"/>
      <c r="W104" s="9"/>
      <c r="X104" s="9"/>
      <c r="Y104" s="9"/>
      <c r="Z104" s="9"/>
      <c r="AA104" s="9"/>
      <c r="AB104" s="9"/>
      <c r="AC104" s="9"/>
      <c r="AD104" s="9"/>
      <c r="AE104" s="9"/>
    </row>
    <row r="105" s="2" customFormat="1" ht="21.84" customHeight="1">
      <c r="A105" s="35"/>
      <c r="B105" s="36"/>
      <c r="C105" s="37"/>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6.96" customHeight="1">
      <c r="A106" s="35"/>
      <c r="B106" s="63"/>
      <c r="C106" s="64"/>
      <c r="D106" s="64"/>
      <c r="E106" s="64"/>
      <c r="F106" s="64"/>
      <c r="G106" s="64"/>
      <c r="H106" s="64"/>
      <c r="I106" s="64"/>
      <c r="J106" s="64"/>
      <c r="K106" s="64"/>
      <c r="L106" s="60"/>
      <c r="S106" s="35"/>
      <c r="T106" s="35"/>
      <c r="U106" s="35"/>
      <c r="V106" s="35"/>
      <c r="W106" s="35"/>
      <c r="X106" s="35"/>
      <c r="Y106" s="35"/>
      <c r="Z106" s="35"/>
      <c r="AA106" s="35"/>
      <c r="AB106" s="35"/>
      <c r="AC106" s="35"/>
      <c r="AD106" s="35"/>
      <c r="AE106" s="35"/>
    </row>
    <row r="110" s="2" customFormat="1" ht="6.96" customHeight="1">
      <c r="A110" s="35"/>
      <c r="B110" s="65"/>
      <c r="C110" s="66"/>
      <c r="D110" s="66"/>
      <c r="E110" s="66"/>
      <c r="F110" s="66"/>
      <c r="G110" s="66"/>
      <c r="H110" s="66"/>
      <c r="I110" s="66"/>
      <c r="J110" s="66"/>
      <c r="K110" s="66"/>
      <c r="L110" s="60"/>
      <c r="S110" s="35"/>
      <c r="T110" s="35"/>
      <c r="U110" s="35"/>
      <c r="V110" s="35"/>
      <c r="W110" s="35"/>
      <c r="X110" s="35"/>
      <c r="Y110" s="35"/>
      <c r="Z110" s="35"/>
      <c r="AA110" s="35"/>
      <c r="AB110" s="35"/>
      <c r="AC110" s="35"/>
      <c r="AD110" s="35"/>
      <c r="AE110" s="35"/>
    </row>
    <row r="111" s="2" customFormat="1" ht="24.96" customHeight="1">
      <c r="A111" s="35"/>
      <c r="B111" s="36"/>
      <c r="C111" s="20" t="s">
        <v>200</v>
      </c>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6.96" customHeight="1">
      <c r="A112" s="35"/>
      <c r="B112" s="36"/>
      <c r="C112" s="37"/>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12" customHeight="1">
      <c r="A113" s="35"/>
      <c r="B113" s="36"/>
      <c r="C113" s="29" t="s">
        <v>16</v>
      </c>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6.5" customHeight="1">
      <c r="A114" s="35"/>
      <c r="B114" s="36"/>
      <c r="C114" s="37"/>
      <c r="D114" s="37"/>
      <c r="E114" s="181" t="str">
        <f>E7</f>
        <v>Oprava úseku Nejdek - Nové Hamry</v>
      </c>
      <c r="F114" s="29"/>
      <c r="G114" s="29"/>
      <c r="H114" s="29"/>
      <c r="I114" s="37"/>
      <c r="J114" s="37"/>
      <c r="K114" s="37"/>
      <c r="L114" s="60"/>
      <c r="S114" s="35"/>
      <c r="T114" s="35"/>
      <c r="U114" s="35"/>
      <c r="V114" s="35"/>
      <c r="W114" s="35"/>
      <c r="X114" s="35"/>
      <c r="Y114" s="35"/>
      <c r="Z114" s="35"/>
      <c r="AA114" s="35"/>
      <c r="AB114" s="35"/>
      <c r="AC114" s="35"/>
      <c r="AD114" s="35"/>
      <c r="AE114" s="35"/>
    </row>
    <row r="115" s="1" customFormat="1" ht="12" customHeight="1">
      <c r="B115" s="18"/>
      <c r="C115" s="29" t="s">
        <v>186</v>
      </c>
      <c r="D115" s="19"/>
      <c r="E115" s="19"/>
      <c r="F115" s="19"/>
      <c r="G115" s="19"/>
      <c r="H115" s="19"/>
      <c r="I115" s="19"/>
      <c r="J115" s="19"/>
      <c r="K115" s="19"/>
      <c r="L115" s="17"/>
    </row>
    <row r="116" s="1" customFormat="1" ht="16.5" customHeight="1">
      <c r="B116" s="18"/>
      <c r="C116" s="19"/>
      <c r="D116" s="19"/>
      <c r="E116" s="181" t="s">
        <v>187</v>
      </c>
      <c r="F116" s="19"/>
      <c r="G116" s="19"/>
      <c r="H116" s="19"/>
      <c r="I116" s="19"/>
      <c r="J116" s="19"/>
      <c r="K116" s="19"/>
      <c r="L116" s="17"/>
    </row>
    <row r="117" s="1" customFormat="1" ht="12" customHeight="1">
      <c r="B117" s="18"/>
      <c r="C117" s="29" t="s">
        <v>188</v>
      </c>
      <c r="D117" s="19"/>
      <c r="E117" s="19"/>
      <c r="F117" s="19"/>
      <c r="G117" s="19"/>
      <c r="H117" s="19"/>
      <c r="I117" s="19"/>
      <c r="J117" s="19"/>
      <c r="K117" s="19"/>
      <c r="L117" s="17"/>
    </row>
    <row r="118" s="2" customFormat="1" ht="16.5" customHeight="1">
      <c r="A118" s="35"/>
      <c r="B118" s="36"/>
      <c r="C118" s="37"/>
      <c r="D118" s="37"/>
      <c r="E118" s="182" t="s">
        <v>189</v>
      </c>
      <c r="F118" s="37"/>
      <c r="G118" s="37"/>
      <c r="H118" s="37"/>
      <c r="I118" s="37"/>
      <c r="J118" s="37"/>
      <c r="K118" s="37"/>
      <c r="L118" s="60"/>
      <c r="S118" s="35"/>
      <c r="T118" s="35"/>
      <c r="U118" s="35"/>
      <c r="V118" s="35"/>
      <c r="W118" s="35"/>
      <c r="X118" s="35"/>
      <c r="Y118" s="35"/>
      <c r="Z118" s="35"/>
      <c r="AA118" s="35"/>
      <c r="AB118" s="35"/>
      <c r="AC118" s="35"/>
      <c r="AD118" s="35"/>
      <c r="AE118" s="35"/>
    </row>
    <row r="119" s="2" customFormat="1" ht="12" customHeight="1">
      <c r="A119" s="35"/>
      <c r="B119" s="36"/>
      <c r="C119" s="29" t="s">
        <v>190</v>
      </c>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2" customFormat="1" ht="16.5" customHeight="1">
      <c r="A120" s="35"/>
      <c r="B120" s="36"/>
      <c r="C120" s="37"/>
      <c r="D120" s="37"/>
      <c r="E120" s="73" t="str">
        <f>E13</f>
        <v>SO 10-11-01 - Nejdek (mimo) - METALIS, železniční spodek</v>
      </c>
      <c r="F120" s="37"/>
      <c r="G120" s="37"/>
      <c r="H120" s="37"/>
      <c r="I120" s="37"/>
      <c r="J120" s="37"/>
      <c r="K120" s="37"/>
      <c r="L120" s="60"/>
      <c r="S120" s="35"/>
      <c r="T120" s="35"/>
      <c r="U120" s="35"/>
      <c r="V120" s="35"/>
      <c r="W120" s="35"/>
      <c r="X120" s="35"/>
      <c r="Y120" s="35"/>
      <c r="Z120" s="35"/>
      <c r="AA120" s="35"/>
      <c r="AB120" s="35"/>
      <c r="AC120" s="35"/>
      <c r="AD120" s="35"/>
      <c r="AE120" s="35"/>
    </row>
    <row r="121" s="2" customFormat="1" ht="6.96" customHeight="1">
      <c r="A121" s="35"/>
      <c r="B121" s="36"/>
      <c r="C121" s="37"/>
      <c r="D121" s="37"/>
      <c r="E121" s="37"/>
      <c r="F121" s="37"/>
      <c r="G121" s="37"/>
      <c r="H121" s="37"/>
      <c r="I121" s="37"/>
      <c r="J121" s="37"/>
      <c r="K121" s="37"/>
      <c r="L121" s="60"/>
      <c r="S121" s="35"/>
      <c r="T121" s="35"/>
      <c r="U121" s="35"/>
      <c r="V121" s="35"/>
      <c r="W121" s="35"/>
      <c r="X121" s="35"/>
      <c r="Y121" s="35"/>
      <c r="Z121" s="35"/>
      <c r="AA121" s="35"/>
      <c r="AB121" s="35"/>
      <c r="AC121" s="35"/>
      <c r="AD121" s="35"/>
      <c r="AE121" s="35"/>
    </row>
    <row r="122" s="2" customFormat="1" ht="12" customHeight="1">
      <c r="A122" s="35"/>
      <c r="B122" s="36"/>
      <c r="C122" s="29" t="s">
        <v>20</v>
      </c>
      <c r="D122" s="37"/>
      <c r="E122" s="37"/>
      <c r="F122" s="24" t="str">
        <f>F16</f>
        <v xml:space="preserve"> </v>
      </c>
      <c r="G122" s="37"/>
      <c r="H122" s="37"/>
      <c r="I122" s="29" t="s">
        <v>22</v>
      </c>
      <c r="J122" s="76" t="str">
        <f>IF(J16="","",J16)</f>
        <v>26. 9. 2022</v>
      </c>
      <c r="K122" s="37"/>
      <c r="L122" s="60"/>
      <c r="S122" s="35"/>
      <c r="T122" s="35"/>
      <c r="U122" s="35"/>
      <c r="V122" s="35"/>
      <c r="W122" s="35"/>
      <c r="X122" s="35"/>
      <c r="Y122" s="35"/>
      <c r="Z122" s="35"/>
      <c r="AA122" s="35"/>
      <c r="AB122" s="35"/>
      <c r="AC122" s="35"/>
      <c r="AD122" s="35"/>
      <c r="AE122" s="35"/>
    </row>
    <row r="123" s="2" customFormat="1" ht="6.96" customHeight="1">
      <c r="A123" s="35"/>
      <c r="B123" s="36"/>
      <c r="C123" s="37"/>
      <c r="D123" s="37"/>
      <c r="E123" s="37"/>
      <c r="F123" s="37"/>
      <c r="G123" s="37"/>
      <c r="H123" s="37"/>
      <c r="I123" s="37"/>
      <c r="J123" s="37"/>
      <c r="K123" s="37"/>
      <c r="L123" s="60"/>
      <c r="S123" s="35"/>
      <c r="T123" s="35"/>
      <c r="U123" s="35"/>
      <c r="V123" s="35"/>
      <c r="W123" s="35"/>
      <c r="X123" s="35"/>
      <c r="Y123" s="35"/>
      <c r="Z123" s="35"/>
      <c r="AA123" s="35"/>
      <c r="AB123" s="35"/>
      <c r="AC123" s="35"/>
      <c r="AD123" s="35"/>
      <c r="AE123" s="35"/>
    </row>
    <row r="124" s="2" customFormat="1" ht="15.15" customHeight="1">
      <c r="A124" s="35"/>
      <c r="B124" s="36"/>
      <c r="C124" s="29" t="s">
        <v>24</v>
      </c>
      <c r="D124" s="37"/>
      <c r="E124" s="37"/>
      <c r="F124" s="24" t="str">
        <f>E19</f>
        <v>Správa železnic, státní organizace</v>
      </c>
      <c r="G124" s="37"/>
      <c r="H124" s="37"/>
      <c r="I124" s="29" t="s">
        <v>32</v>
      </c>
      <c r="J124" s="33" t="str">
        <f>E25</f>
        <v>Progi spol. s r.o.</v>
      </c>
      <c r="K124" s="37"/>
      <c r="L124" s="60"/>
      <c r="S124" s="35"/>
      <c r="T124" s="35"/>
      <c r="U124" s="35"/>
      <c r="V124" s="35"/>
      <c r="W124" s="35"/>
      <c r="X124" s="35"/>
      <c r="Y124" s="35"/>
      <c r="Z124" s="35"/>
      <c r="AA124" s="35"/>
      <c r="AB124" s="35"/>
      <c r="AC124" s="35"/>
      <c r="AD124" s="35"/>
      <c r="AE124" s="35"/>
    </row>
    <row r="125" s="2" customFormat="1" ht="15.15" customHeight="1">
      <c r="A125" s="35"/>
      <c r="B125" s="36"/>
      <c r="C125" s="29" t="s">
        <v>30</v>
      </c>
      <c r="D125" s="37"/>
      <c r="E125" s="37"/>
      <c r="F125" s="24" t="str">
        <f>IF(E22="","",E22)</f>
        <v>Vyplň údaj</v>
      </c>
      <c r="G125" s="37"/>
      <c r="H125" s="37"/>
      <c r="I125" s="29" t="s">
        <v>36</v>
      </c>
      <c r="J125" s="33" t="str">
        <f>E28</f>
        <v>Pavlína Liprtová</v>
      </c>
      <c r="K125" s="37"/>
      <c r="L125" s="60"/>
      <c r="S125" s="35"/>
      <c r="T125" s="35"/>
      <c r="U125" s="35"/>
      <c r="V125" s="35"/>
      <c r="W125" s="35"/>
      <c r="X125" s="35"/>
      <c r="Y125" s="35"/>
      <c r="Z125" s="35"/>
      <c r="AA125" s="35"/>
      <c r="AB125" s="35"/>
      <c r="AC125" s="35"/>
      <c r="AD125" s="35"/>
      <c r="AE125" s="35"/>
    </row>
    <row r="126" s="2" customFormat="1" ht="10.32" customHeight="1">
      <c r="A126" s="35"/>
      <c r="B126" s="36"/>
      <c r="C126" s="37"/>
      <c r="D126" s="37"/>
      <c r="E126" s="37"/>
      <c r="F126" s="37"/>
      <c r="G126" s="37"/>
      <c r="H126" s="37"/>
      <c r="I126" s="37"/>
      <c r="J126" s="37"/>
      <c r="K126" s="37"/>
      <c r="L126" s="60"/>
      <c r="S126" s="35"/>
      <c r="T126" s="35"/>
      <c r="U126" s="35"/>
      <c r="V126" s="35"/>
      <c r="W126" s="35"/>
      <c r="X126" s="35"/>
      <c r="Y126" s="35"/>
      <c r="Z126" s="35"/>
      <c r="AA126" s="35"/>
      <c r="AB126" s="35"/>
      <c r="AC126" s="35"/>
      <c r="AD126" s="35"/>
      <c r="AE126" s="35"/>
    </row>
    <row r="127" s="11" customFormat="1" ht="29.28" customHeight="1">
      <c r="A127" s="198"/>
      <c r="B127" s="199"/>
      <c r="C127" s="200" t="s">
        <v>201</v>
      </c>
      <c r="D127" s="201" t="s">
        <v>64</v>
      </c>
      <c r="E127" s="201" t="s">
        <v>60</v>
      </c>
      <c r="F127" s="201" t="s">
        <v>61</v>
      </c>
      <c r="G127" s="201" t="s">
        <v>202</v>
      </c>
      <c r="H127" s="201" t="s">
        <v>203</v>
      </c>
      <c r="I127" s="201" t="s">
        <v>204</v>
      </c>
      <c r="J127" s="202" t="s">
        <v>194</v>
      </c>
      <c r="K127" s="203" t="s">
        <v>205</v>
      </c>
      <c r="L127" s="204"/>
      <c r="M127" s="97" t="s">
        <v>1</v>
      </c>
      <c r="N127" s="98" t="s">
        <v>43</v>
      </c>
      <c r="O127" s="98" t="s">
        <v>206</v>
      </c>
      <c r="P127" s="98" t="s">
        <v>207</v>
      </c>
      <c r="Q127" s="98" t="s">
        <v>208</v>
      </c>
      <c r="R127" s="98" t="s">
        <v>209</v>
      </c>
      <c r="S127" s="98" t="s">
        <v>210</v>
      </c>
      <c r="T127" s="99" t="s">
        <v>211</v>
      </c>
      <c r="U127" s="198"/>
      <c r="V127" s="198"/>
      <c r="W127" s="198"/>
      <c r="X127" s="198"/>
      <c r="Y127" s="198"/>
      <c r="Z127" s="198"/>
      <c r="AA127" s="198"/>
      <c r="AB127" s="198"/>
      <c r="AC127" s="198"/>
      <c r="AD127" s="198"/>
      <c r="AE127" s="198"/>
    </row>
    <row r="128" s="2" customFormat="1" ht="22.8" customHeight="1">
      <c r="A128" s="35"/>
      <c r="B128" s="36"/>
      <c r="C128" s="104" t="s">
        <v>212</v>
      </c>
      <c r="D128" s="37"/>
      <c r="E128" s="37"/>
      <c r="F128" s="37"/>
      <c r="G128" s="37"/>
      <c r="H128" s="37"/>
      <c r="I128" s="37"/>
      <c r="J128" s="205">
        <f>BK128</f>
        <v>0</v>
      </c>
      <c r="K128" s="37"/>
      <c r="L128" s="41"/>
      <c r="M128" s="100"/>
      <c r="N128" s="206"/>
      <c r="O128" s="101"/>
      <c r="P128" s="207">
        <f>P129+P173</f>
        <v>0</v>
      </c>
      <c r="Q128" s="101"/>
      <c r="R128" s="207">
        <f>R129+R173</f>
        <v>669.46637399999986</v>
      </c>
      <c r="S128" s="101"/>
      <c r="T128" s="208">
        <f>T129+T173</f>
        <v>0</v>
      </c>
      <c r="U128" s="35"/>
      <c r="V128" s="35"/>
      <c r="W128" s="35"/>
      <c r="X128" s="35"/>
      <c r="Y128" s="35"/>
      <c r="Z128" s="35"/>
      <c r="AA128" s="35"/>
      <c r="AB128" s="35"/>
      <c r="AC128" s="35"/>
      <c r="AD128" s="35"/>
      <c r="AE128" s="35"/>
      <c r="AT128" s="14" t="s">
        <v>78</v>
      </c>
      <c r="AU128" s="14" t="s">
        <v>196</v>
      </c>
      <c r="BK128" s="209">
        <f>BK129+BK173</f>
        <v>0</v>
      </c>
    </row>
    <row r="129" s="12" customFormat="1" ht="25.92" customHeight="1">
      <c r="A129" s="12"/>
      <c r="B129" s="210"/>
      <c r="C129" s="211"/>
      <c r="D129" s="212" t="s">
        <v>78</v>
      </c>
      <c r="E129" s="213" t="s">
        <v>213</v>
      </c>
      <c r="F129" s="213" t="s">
        <v>214</v>
      </c>
      <c r="G129" s="211"/>
      <c r="H129" s="211"/>
      <c r="I129" s="214"/>
      <c r="J129" s="215">
        <f>BK129</f>
        <v>0</v>
      </c>
      <c r="K129" s="211"/>
      <c r="L129" s="216"/>
      <c r="M129" s="217"/>
      <c r="N129" s="218"/>
      <c r="O129" s="218"/>
      <c r="P129" s="219">
        <f>P130</f>
        <v>0</v>
      </c>
      <c r="Q129" s="218"/>
      <c r="R129" s="219">
        <f>R130</f>
        <v>669.46637399999986</v>
      </c>
      <c r="S129" s="218"/>
      <c r="T129" s="220">
        <f>T130</f>
        <v>0</v>
      </c>
      <c r="U129" s="12"/>
      <c r="V129" s="12"/>
      <c r="W129" s="12"/>
      <c r="X129" s="12"/>
      <c r="Y129" s="12"/>
      <c r="Z129" s="12"/>
      <c r="AA129" s="12"/>
      <c r="AB129" s="12"/>
      <c r="AC129" s="12"/>
      <c r="AD129" s="12"/>
      <c r="AE129" s="12"/>
      <c r="AR129" s="221" t="s">
        <v>86</v>
      </c>
      <c r="AT129" s="222" t="s">
        <v>78</v>
      </c>
      <c r="AU129" s="222" t="s">
        <v>79</v>
      </c>
      <c r="AY129" s="221" t="s">
        <v>215</v>
      </c>
      <c r="BK129" s="223">
        <f>BK130</f>
        <v>0</v>
      </c>
    </row>
    <row r="130" s="12" customFormat="1" ht="22.8" customHeight="1">
      <c r="A130" s="12"/>
      <c r="B130" s="210"/>
      <c r="C130" s="211"/>
      <c r="D130" s="212" t="s">
        <v>78</v>
      </c>
      <c r="E130" s="224" t="s">
        <v>218</v>
      </c>
      <c r="F130" s="224" t="s">
        <v>484</v>
      </c>
      <c r="G130" s="211"/>
      <c r="H130" s="211"/>
      <c r="I130" s="214"/>
      <c r="J130" s="225">
        <f>BK130</f>
        <v>0</v>
      </c>
      <c r="K130" s="211"/>
      <c r="L130" s="216"/>
      <c r="M130" s="217"/>
      <c r="N130" s="218"/>
      <c r="O130" s="218"/>
      <c r="P130" s="219">
        <f>P131+SUM(P132:P151)</f>
        <v>0</v>
      </c>
      <c r="Q130" s="218"/>
      <c r="R130" s="219">
        <f>R131+SUM(R132:R151)</f>
        <v>669.46637399999986</v>
      </c>
      <c r="S130" s="218"/>
      <c r="T130" s="220">
        <f>T131+SUM(T132:T151)</f>
        <v>0</v>
      </c>
      <c r="U130" s="12"/>
      <c r="V130" s="12"/>
      <c r="W130" s="12"/>
      <c r="X130" s="12"/>
      <c r="Y130" s="12"/>
      <c r="Z130" s="12"/>
      <c r="AA130" s="12"/>
      <c r="AB130" s="12"/>
      <c r="AC130" s="12"/>
      <c r="AD130" s="12"/>
      <c r="AE130" s="12"/>
      <c r="AR130" s="221" t="s">
        <v>96</v>
      </c>
      <c r="AT130" s="222" t="s">
        <v>78</v>
      </c>
      <c r="AU130" s="222" t="s">
        <v>86</v>
      </c>
      <c r="AY130" s="221" t="s">
        <v>215</v>
      </c>
      <c r="BK130" s="223">
        <f>BK131+SUM(BK132:BK151)</f>
        <v>0</v>
      </c>
    </row>
    <row r="131" s="2" customFormat="1" ht="16.5" customHeight="1">
      <c r="A131" s="35"/>
      <c r="B131" s="36"/>
      <c r="C131" s="226" t="s">
        <v>86</v>
      </c>
      <c r="D131" s="226" t="s">
        <v>218</v>
      </c>
      <c r="E131" s="227" t="s">
        <v>485</v>
      </c>
      <c r="F131" s="228" t="s">
        <v>486</v>
      </c>
      <c r="G131" s="229" t="s">
        <v>226</v>
      </c>
      <c r="H131" s="230">
        <v>576</v>
      </c>
      <c r="I131" s="231"/>
      <c r="J131" s="232">
        <f>ROUND(I131*H131,2)</f>
        <v>0</v>
      </c>
      <c r="K131" s="233"/>
      <c r="L131" s="234"/>
      <c r="M131" s="235" t="s">
        <v>1</v>
      </c>
      <c r="N131" s="236" t="s">
        <v>44</v>
      </c>
      <c r="O131" s="88"/>
      <c r="P131" s="237">
        <f>O131*H131</f>
        <v>0</v>
      </c>
      <c r="Q131" s="237">
        <v>0</v>
      </c>
      <c r="R131" s="237">
        <f>Q131*H131</f>
        <v>0</v>
      </c>
      <c r="S131" s="237">
        <v>0</v>
      </c>
      <c r="T131" s="238">
        <f>S131*H131</f>
        <v>0</v>
      </c>
      <c r="U131" s="35"/>
      <c r="V131" s="35"/>
      <c r="W131" s="35"/>
      <c r="X131" s="35"/>
      <c r="Y131" s="35"/>
      <c r="Z131" s="35"/>
      <c r="AA131" s="35"/>
      <c r="AB131" s="35"/>
      <c r="AC131" s="35"/>
      <c r="AD131" s="35"/>
      <c r="AE131" s="35"/>
      <c r="AR131" s="239" t="s">
        <v>222</v>
      </c>
      <c r="AT131" s="239" t="s">
        <v>218</v>
      </c>
      <c r="AU131" s="239" t="s">
        <v>88</v>
      </c>
      <c r="AY131" s="14" t="s">
        <v>215</v>
      </c>
      <c r="BE131" s="240">
        <f>IF(N131="základní",J131,0)</f>
        <v>0</v>
      </c>
      <c r="BF131" s="240">
        <f>IF(N131="snížená",J131,0)</f>
        <v>0</v>
      </c>
      <c r="BG131" s="240">
        <f>IF(N131="zákl. přenesená",J131,0)</f>
        <v>0</v>
      </c>
      <c r="BH131" s="240">
        <f>IF(N131="sníž. přenesená",J131,0)</f>
        <v>0</v>
      </c>
      <c r="BI131" s="240">
        <f>IF(N131="nulová",J131,0)</f>
        <v>0</v>
      </c>
      <c r="BJ131" s="14" t="s">
        <v>86</v>
      </c>
      <c r="BK131" s="240">
        <f>ROUND(I131*H131,2)</f>
        <v>0</v>
      </c>
      <c r="BL131" s="14" t="s">
        <v>101</v>
      </c>
      <c r="BM131" s="239" t="s">
        <v>487</v>
      </c>
    </row>
    <row r="132" s="2" customFormat="1" ht="16.5" customHeight="1">
      <c r="A132" s="35"/>
      <c r="B132" s="36"/>
      <c r="C132" s="226" t="s">
        <v>88</v>
      </c>
      <c r="D132" s="226" t="s">
        <v>218</v>
      </c>
      <c r="E132" s="227" t="s">
        <v>488</v>
      </c>
      <c r="F132" s="228" t="s">
        <v>489</v>
      </c>
      <c r="G132" s="229" t="s">
        <v>226</v>
      </c>
      <c r="H132" s="230">
        <v>3126</v>
      </c>
      <c r="I132" s="231"/>
      <c r="J132" s="232">
        <f>ROUND(I132*H132,2)</f>
        <v>0</v>
      </c>
      <c r="K132" s="233"/>
      <c r="L132" s="234"/>
      <c r="M132" s="235" t="s">
        <v>1</v>
      </c>
      <c r="N132" s="236" t="s">
        <v>44</v>
      </c>
      <c r="O132" s="88"/>
      <c r="P132" s="237">
        <f>O132*H132</f>
        <v>0</v>
      </c>
      <c r="Q132" s="237">
        <v>0.043999999999999997</v>
      </c>
      <c r="R132" s="237">
        <f>Q132*H132</f>
        <v>137.54399999999998</v>
      </c>
      <c r="S132" s="237">
        <v>0</v>
      </c>
      <c r="T132" s="238">
        <f>S132*H132</f>
        <v>0</v>
      </c>
      <c r="U132" s="35"/>
      <c r="V132" s="35"/>
      <c r="W132" s="35"/>
      <c r="X132" s="35"/>
      <c r="Y132" s="35"/>
      <c r="Z132" s="35"/>
      <c r="AA132" s="35"/>
      <c r="AB132" s="35"/>
      <c r="AC132" s="35"/>
      <c r="AD132" s="35"/>
      <c r="AE132" s="35"/>
      <c r="AR132" s="239" t="s">
        <v>222</v>
      </c>
      <c r="AT132" s="239" t="s">
        <v>218</v>
      </c>
      <c r="AU132" s="239" t="s">
        <v>88</v>
      </c>
      <c r="AY132" s="14" t="s">
        <v>215</v>
      </c>
      <c r="BE132" s="240">
        <f>IF(N132="základní",J132,0)</f>
        <v>0</v>
      </c>
      <c r="BF132" s="240">
        <f>IF(N132="snížená",J132,0)</f>
        <v>0</v>
      </c>
      <c r="BG132" s="240">
        <f>IF(N132="zákl. přenesená",J132,0)</f>
        <v>0</v>
      </c>
      <c r="BH132" s="240">
        <f>IF(N132="sníž. přenesená",J132,0)</f>
        <v>0</v>
      </c>
      <c r="BI132" s="240">
        <f>IF(N132="nulová",J132,0)</f>
        <v>0</v>
      </c>
      <c r="BJ132" s="14" t="s">
        <v>86</v>
      </c>
      <c r="BK132" s="240">
        <f>ROUND(I132*H132,2)</f>
        <v>0</v>
      </c>
      <c r="BL132" s="14" t="s">
        <v>101</v>
      </c>
      <c r="BM132" s="239" t="s">
        <v>490</v>
      </c>
    </row>
    <row r="133" s="2" customFormat="1" ht="21.75" customHeight="1">
      <c r="A133" s="35"/>
      <c r="B133" s="36"/>
      <c r="C133" s="226" t="s">
        <v>96</v>
      </c>
      <c r="D133" s="226" t="s">
        <v>218</v>
      </c>
      <c r="E133" s="227" t="s">
        <v>491</v>
      </c>
      <c r="F133" s="228" t="s">
        <v>492</v>
      </c>
      <c r="G133" s="229" t="s">
        <v>287</v>
      </c>
      <c r="H133" s="230">
        <v>77.900000000000006</v>
      </c>
      <c r="I133" s="231"/>
      <c r="J133" s="232">
        <f>ROUND(I133*H133,2)</f>
        <v>0</v>
      </c>
      <c r="K133" s="233"/>
      <c r="L133" s="234"/>
      <c r="M133" s="235" t="s">
        <v>1</v>
      </c>
      <c r="N133" s="236" t="s">
        <v>44</v>
      </c>
      <c r="O133" s="88"/>
      <c r="P133" s="237">
        <f>O133*H133</f>
        <v>0</v>
      </c>
      <c r="Q133" s="237">
        <v>2.234</v>
      </c>
      <c r="R133" s="237">
        <f>Q133*H133</f>
        <v>174.02860000000001</v>
      </c>
      <c r="S133" s="237">
        <v>0</v>
      </c>
      <c r="T133" s="238">
        <f>S133*H133</f>
        <v>0</v>
      </c>
      <c r="U133" s="35"/>
      <c r="V133" s="35"/>
      <c r="W133" s="35"/>
      <c r="X133" s="35"/>
      <c r="Y133" s="35"/>
      <c r="Z133" s="35"/>
      <c r="AA133" s="35"/>
      <c r="AB133" s="35"/>
      <c r="AC133" s="35"/>
      <c r="AD133" s="35"/>
      <c r="AE133" s="35"/>
      <c r="AR133" s="239" t="s">
        <v>222</v>
      </c>
      <c r="AT133" s="239" t="s">
        <v>218</v>
      </c>
      <c r="AU133" s="239" t="s">
        <v>88</v>
      </c>
      <c r="AY133" s="14" t="s">
        <v>215</v>
      </c>
      <c r="BE133" s="240">
        <f>IF(N133="základní",J133,0)</f>
        <v>0</v>
      </c>
      <c r="BF133" s="240">
        <f>IF(N133="snížená",J133,0)</f>
        <v>0</v>
      </c>
      <c r="BG133" s="240">
        <f>IF(N133="zákl. přenesená",J133,0)</f>
        <v>0</v>
      </c>
      <c r="BH133" s="240">
        <f>IF(N133="sníž. přenesená",J133,0)</f>
        <v>0</v>
      </c>
      <c r="BI133" s="240">
        <f>IF(N133="nulová",J133,0)</f>
        <v>0</v>
      </c>
      <c r="BJ133" s="14" t="s">
        <v>86</v>
      </c>
      <c r="BK133" s="240">
        <f>ROUND(I133*H133,2)</f>
        <v>0</v>
      </c>
      <c r="BL133" s="14" t="s">
        <v>101</v>
      </c>
      <c r="BM133" s="239" t="s">
        <v>493</v>
      </c>
    </row>
    <row r="134" s="2" customFormat="1" ht="24.15" customHeight="1">
      <c r="A134" s="35"/>
      <c r="B134" s="36"/>
      <c r="C134" s="226" t="s">
        <v>101</v>
      </c>
      <c r="D134" s="226" t="s">
        <v>218</v>
      </c>
      <c r="E134" s="227" t="s">
        <v>494</v>
      </c>
      <c r="F134" s="228" t="s">
        <v>495</v>
      </c>
      <c r="G134" s="229" t="s">
        <v>287</v>
      </c>
      <c r="H134" s="230">
        <v>28.187999999999999</v>
      </c>
      <c r="I134" s="231"/>
      <c r="J134" s="232">
        <f>ROUND(I134*H134,2)</f>
        <v>0</v>
      </c>
      <c r="K134" s="233"/>
      <c r="L134" s="234"/>
      <c r="M134" s="235" t="s">
        <v>1</v>
      </c>
      <c r="N134" s="236" t="s">
        <v>44</v>
      </c>
      <c r="O134" s="88"/>
      <c r="P134" s="237">
        <f>O134*H134</f>
        <v>0</v>
      </c>
      <c r="Q134" s="237">
        <v>2.4289999999999998</v>
      </c>
      <c r="R134" s="237">
        <f>Q134*H134</f>
        <v>68.468651999999992</v>
      </c>
      <c r="S134" s="237">
        <v>0</v>
      </c>
      <c r="T134" s="238">
        <f>S134*H134</f>
        <v>0</v>
      </c>
      <c r="U134" s="35"/>
      <c r="V134" s="35"/>
      <c r="W134" s="35"/>
      <c r="X134" s="35"/>
      <c r="Y134" s="35"/>
      <c r="Z134" s="35"/>
      <c r="AA134" s="35"/>
      <c r="AB134" s="35"/>
      <c r="AC134" s="35"/>
      <c r="AD134" s="35"/>
      <c r="AE134" s="35"/>
      <c r="AR134" s="239" t="s">
        <v>222</v>
      </c>
      <c r="AT134" s="239" t="s">
        <v>218</v>
      </c>
      <c r="AU134" s="239" t="s">
        <v>88</v>
      </c>
      <c r="AY134" s="14" t="s">
        <v>215</v>
      </c>
      <c r="BE134" s="240">
        <f>IF(N134="základní",J134,0)</f>
        <v>0</v>
      </c>
      <c r="BF134" s="240">
        <f>IF(N134="snížená",J134,0)</f>
        <v>0</v>
      </c>
      <c r="BG134" s="240">
        <f>IF(N134="zákl. přenesená",J134,0)</f>
        <v>0</v>
      </c>
      <c r="BH134" s="240">
        <f>IF(N134="sníž. přenesená",J134,0)</f>
        <v>0</v>
      </c>
      <c r="BI134" s="240">
        <f>IF(N134="nulová",J134,0)</f>
        <v>0</v>
      </c>
      <c r="BJ134" s="14" t="s">
        <v>86</v>
      </c>
      <c r="BK134" s="240">
        <f>ROUND(I134*H134,2)</f>
        <v>0</v>
      </c>
      <c r="BL134" s="14" t="s">
        <v>101</v>
      </c>
      <c r="BM134" s="239" t="s">
        <v>496</v>
      </c>
    </row>
    <row r="135" s="2" customFormat="1" ht="21.75" customHeight="1">
      <c r="A135" s="35"/>
      <c r="B135" s="36"/>
      <c r="C135" s="226" t="s">
        <v>216</v>
      </c>
      <c r="D135" s="226" t="s">
        <v>218</v>
      </c>
      <c r="E135" s="227" t="s">
        <v>497</v>
      </c>
      <c r="F135" s="228" t="s">
        <v>498</v>
      </c>
      <c r="G135" s="229" t="s">
        <v>287</v>
      </c>
      <c r="H135" s="230">
        <v>2.2200000000000002</v>
      </c>
      <c r="I135" s="231"/>
      <c r="J135" s="232">
        <f>ROUND(I135*H135,2)</f>
        <v>0</v>
      </c>
      <c r="K135" s="233"/>
      <c r="L135" s="234"/>
      <c r="M135" s="235" t="s">
        <v>1</v>
      </c>
      <c r="N135" s="236" t="s">
        <v>44</v>
      </c>
      <c r="O135" s="88"/>
      <c r="P135" s="237">
        <f>O135*H135</f>
        <v>0</v>
      </c>
      <c r="Q135" s="237">
        <v>2.4289999999999998</v>
      </c>
      <c r="R135" s="237">
        <f>Q135*H135</f>
        <v>5.3923800000000002</v>
      </c>
      <c r="S135" s="237">
        <v>0</v>
      </c>
      <c r="T135" s="238">
        <f>S135*H135</f>
        <v>0</v>
      </c>
      <c r="U135" s="35"/>
      <c r="V135" s="35"/>
      <c r="W135" s="35"/>
      <c r="X135" s="35"/>
      <c r="Y135" s="35"/>
      <c r="Z135" s="35"/>
      <c r="AA135" s="35"/>
      <c r="AB135" s="35"/>
      <c r="AC135" s="35"/>
      <c r="AD135" s="35"/>
      <c r="AE135" s="35"/>
      <c r="AR135" s="239" t="s">
        <v>222</v>
      </c>
      <c r="AT135" s="239" t="s">
        <v>218</v>
      </c>
      <c r="AU135" s="239" t="s">
        <v>88</v>
      </c>
      <c r="AY135" s="14" t="s">
        <v>215</v>
      </c>
      <c r="BE135" s="240">
        <f>IF(N135="základní",J135,0)</f>
        <v>0</v>
      </c>
      <c r="BF135" s="240">
        <f>IF(N135="snížená",J135,0)</f>
        <v>0</v>
      </c>
      <c r="BG135" s="240">
        <f>IF(N135="zákl. přenesená",J135,0)</f>
        <v>0</v>
      </c>
      <c r="BH135" s="240">
        <f>IF(N135="sníž. přenesená",J135,0)</f>
        <v>0</v>
      </c>
      <c r="BI135" s="240">
        <f>IF(N135="nulová",J135,0)</f>
        <v>0</v>
      </c>
      <c r="BJ135" s="14" t="s">
        <v>86</v>
      </c>
      <c r="BK135" s="240">
        <f>ROUND(I135*H135,2)</f>
        <v>0</v>
      </c>
      <c r="BL135" s="14" t="s">
        <v>101</v>
      </c>
      <c r="BM135" s="239" t="s">
        <v>499</v>
      </c>
    </row>
    <row r="136" s="2" customFormat="1" ht="16.5" customHeight="1">
      <c r="A136" s="35"/>
      <c r="B136" s="36"/>
      <c r="C136" s="226" t="s">
        <v>235</v>
      </c>
      <c r="D136" s="226" t="s">
        <v>218</v>
      </c>
      <c r="E136" s="227" t="s">
        <v>252</v>
      </c>
      <c r="F136" s="228" t="s">
        <v>253</v>
      </c>
      <c r="G136" s="229" t="s">
        <v>249</v>
      </c>
      <c r="H136" s="230">
        <v>111.56</v>
      </c>
      <c r="I136" s="231"/>
      <c r="J136" s="232">
        <f>ROUND(I136*H136,2)</f>
        <v>0</v>
      </c>
      <c r="K136" s="233"/>
      <c r="L136" s="234"/>
      <c r="M136" s="235" t="s">
        <v>1</v>
      </c>
      <c r="N136" s="236" t="s">
        <v>44</v>
      </c>
      <c r="O136" s="88"/>
      <c r="P136" s="237">
        <f>O136*H136</f>
        <v>0</v>
      </c>
      <c r="Q136" s="237">
        <v>1</v>
      </c>
      <c r="R136" s="237">
        <f>Q136*H136</f>
        <v>111.56</v>
      </c>
      <c r="S136" s="237">
        <v>0</v>
      </c>
      <c r="T136" s="238">
        <f>S136*H136</f>
        <v>0</v>
      </c>
      <c r="U136" s="35"/>
      <c r="V136" s="35"/>
      <c r="W136" s="35"/>
      <c r="X136" s="35"/>
      <c r="Y136" s="35"/>
      <c r="Z136" s="35"/>
      <c r="AA136" s="35"/>
      <c r="AB136" s="35"/>
      <c r="AC136" s="35"/>
      <c r="AD136" s="35"/>
      <c r="AE136" s="35"/>
      <c r="AR136" s="239" t="s">
        <v>222</v>
      </c>
      <c r="AT136" s="239" t="s">
        <v>218</v>
      </c>
      <c r="AU136" s="239" t="s">
        <v>88</v>
      </c>
      <c r="AY136" s="14" t="s">
        <v>215</v>
      </c>
      <c r="BE136" s="240">
        <f>IF(N136="základní",J136,0)</f>
        <v>0</v>
      </c>
      <c r="BF136" s="240">
        <f>IF(N136="snížená",J136,0)</f>
        <v>0</v>
      </c>
      <c r="BG136" s="240">
        <f>IF(N136="zákl. přenesená",J136,0)</f>
        <v>0</v>
      </c>
      <c r="BH136" s="240">
        <f>IF(N136="sníž. přenesená",J136,0)</f>
        <v>0</v>
      </c>
      <c r="BI136" s="240">
        <f>IF(N136="nulová",J136,0)</f>
        <v>0</v>
      </c>
      <c r="BJ136" s="14" t="s">
        <v>86</v>
      </c>
      <c r="BK136" s="240">
        <f>ROUND(I136*H136,2)</f>
        <v>0</v>
      </c>
      <c r="BL136" s="14" t="s">
        <v>101</v>
      </c>
      <c r="BM136" s="239" t="s">
        <v>500</v>
      </c>
    </row>
    <row r="137" s="2" customFormat="1" ht="16.5" customHeight="1">
      <c r="A137" s="35"/>
      <c r="B137" s="36"/>
      <c r="C137" s="226" t="s">
        <v>239</v>
      </c>
      <c r="D137" s="226" t="s">
        <v>218</v>
      </c>
      <c r="E137" s="227" t="s">
        <v>501</v>
      </c>
      <c r="F137" s="228" t="s">
        <v>502</v>
      </c>
      <c r="G137" s="229" t="s">
        <v>249</v>
      </c>
      <c r="H137" s="230">
        <v>12.266</v>
      </c>
      <c r="I137" s="231"/>
      <c r="J137" s="232">
        <f>ROUND(I137*H137,2)</f>
        <v>0</v>
      </c>
      <c r="K137" s="233"/>
      <c r="L137" s="234"/>
      <c r="M137" s="235" t="s">
        <v>1</v>
      </c>
      <c r="N137" s="236" t="s">
        <v>44</v>
      </c>
      <c r="O137" s="88"/>
      <c r="P137" s="237">
        <f>O137*H137</f>
        <v>0</v>
      </c>
      <c r="Q137" s="237">
        <v>1</v>
      </c>
      <c r="R137" s="237">
        <f>Q137*H137</f>
        <v>12.266</v>
      </c>
      <c r="S137" s="237">
        <v>0</v>
      </c>
      <c r="T137" s="238">
        <f>S137*H137</f>
        <v>0</v>
      </c>
      <c r="U137" s="35"/>
      <c r="V137" s="35"/>
      <c r="W137" s="35"/>
      <c r="X137" s="35"/>
      <c r="Y137" s="35"/>
      <c r="Z137" s="35"/>
      <c r="AA137" s="35"/>
      <c r="AB137" s="35"/>
      <c r="AC137" s="35"/>
      <c r="AD137" s="35"/>
      <c r="AE137" s="35"/>
      <c r="AR137" s="239" t="s">
        <v>222</v>
      </c>
      <c r="AT137" s="239" t="s">
        <v>218</v>
      </c>
      <c r="AU137" s="239" t="s">
        <v>88</v>
      </c>
      <c r="AY137" s="14" t="s">
        <v>215</v>
      </c>
      <c r="BE137" s="240">
        <f>IF(N137="základní",J137,0)</f>
        <v>0</v>
      </c>
      <c r="BF137" s="240">
        <f>IF(N137="snížená",J137,0)</f>
        <v>0</v>
      </c>
      <c r="BG137" s="240">
        <f>IF(N137="zákl. přenesená",J137,0)</f>
        <v>0</v>
      </c>
      <c r="BH137" s="240">
        <f>IF(N137="sníž. přenesená",J137,0)</f>
        <v>0</v>
      </c>
      <c r="BI137" s="240">
        <f>IF(N137="nulová",J137,0)</f>
        <v>0</v>
      </c>
      <c r="BJ137" s="14" t="s">
        <v>86</v>
      </c>
      <c r="BK137" s="240">
        <f>ROUND(I137*H137,2)</f>
        <v>0</v>
      </c>
      <c r="BL137" s="14" t="s">
        <v>101</v>
      </c>
      <c r="BM137" s="239" t="s">
        <v>503</v>
      </c>
    </row>
    <row r="138" s="2" customFormat="1" ht="16.5" customHeight="1">
      <c r="A138" s="35"/>
      <c r="B138" s="36"/>
      <c r="C138" s="226" t="s">
        <v>419</v>
      </c>
      <c r="D138" s="226" t="s">
        <v>218</v>
      </c>
      <c r="E138" s="227" t="s">
        <v>504</v>
      </c>
      <c r="F138" s="228" t="s">
        <v>505</v>
      </c>
      <c r="G138" s="229" t="s">
        <v>249</v>
      </c>
      <c r="H138" s="230">
        <v>31.731000000000002</v>
      </c>
      <c r="I138" s="231"/>
      <c r="J138" s="232">
        <f>ROUND(I138*H138,2)</f>
        <v>0</v>
      </c>
      <c r="K138" s="233"/>
      <c r="L138" s="234"/>
      <c r="M138" s="235" t="s">
        <v>1</v>
      </c>
      <c r="N138" s="236" t="s">
        <v>44</v>
      </c>
      <c r="O138" s="88"/>
      <c r="P138" s="237">
        <f>O138*H138</f>
        <v>0</v>
      </c>
      <c r="Q138" s="237">
        <v>1</v>
      </c>
      <c r="R138" s="237">
        <f>Q138*H138</f>
        <v>31.731000000000002</v>
      </c>
      <c r="S138" s="237">
        <v>0</v>
      </c>
      <c r="T138" s="238">
        <f>S138*H138</f>
        <v>0</v>
      </c>
      <c r="U138" s="35"/>
      <c r="V138" s="35"/>
      <c r="W138" s="35"/>
      <c r="X138" s="35"/>
      <c r="Y138" s="35"/>
      <c r="Z138" s="35"/>
      <c r="AA138" s="35"/>
      <c r="AB138" s="35"/>
      <c r="AC138" s="35"/>
      <c r="AD138" s="35"/>
      <c r="AE138" s="35"/>
      <c r="AR138" s="239" t="s">
        <v>222</v>
      </c>
      <c r="AT138" s="239" t="s">
        <v>218</v>
      </c>
      <c r="AU138" s="239" t="s">
        <v>88</v>
      </c>
      <c r="AY138" s="14" t="s">
        <v>215</v>
      </c>
      <c r="BE138" s="240">
        <f>IF(N138="základní",J138,0)</f>
        <v>0</v>
      </c>
      <c r="BF138" s="240">
        <f>IF(N138="snížená",J138,0)</f>
        <v>0</v>
      </c>
      <c r="BG138" s="240">
        <f>IF(N138="zákl. přenesená",J138,0)</f>
        <v>0</v>
      </c>
      <c r="BH138" s="240">
        <f>IF(N138="sníž. přenesená",J138,0)</f>
        <v>0</v>
      </c>
      <c r="BI138" s="240">
        <f>IF(N138="nulová",J138,0)</f>
        <v>0</v>
      </c>
      <c r="BJ138" s="14" t="s">
        <v>86</v>
      </c>
      <c r="BK138" s="240">
        <f>ROUND(I138*H138,2)</f>
        <v>0</v>
      </c>
      <c r="BL138" s="14" t="s">
        <v>101</v>
      </c>
      <c r="BM138" s="239" t="s">
        <v>506</v>
      </c>
    </row>
    <row r="139" s="2" customFormat="1" ht="16.5" customHeight="1">
      <c r="A139" s="35"/>
      <c r="B139" s="36"/>
      <c r="C139" s="226" t="s">
        <v>246</v>
      </c>
      <c r="D139" s="226" t="s">
        <v>218</v>
      </c>
      <c r="E139" s="227" t="s">
        <v>507</v>
      </c>
      <c r="F139" s="228" t="s">
        <v>508</v>
      </c>
      <c r="G139" s="229" t="s">
        <v>249</v>
      </c>
      <c r="H139" s="230">
        <v>28.050000000000001</v>
      </c>
      <c r="I139" s="231"/>
      <c r="J139" s="232">
        <f>ROUND(I139*H139,2)</f>
        <v>0</v>
      </c>
      <c r="K139" s="233"/>
      <c r="L139" s="234"/>
      <c r="M139" s="235" t="s">
        <v>1</v>
      </c>
      <c r="N139" s="236" t="s">
        <v>44</v>
      </c>
      <c r="O139" s="88"/>
      <c r="P139" s="237">
        <f>O139*H139</f>
        <v>0</v>
      </c>
      <c r="Q139" s="237">
        <v>1</v>
      </c>
      <c r="R139" s="237">
        <f>Q139*H139</f>
        <v>28.050000000000001</v>
      </c>
      <c r="S139" s="237">
        <v>0</v>
      </c>
      <c r="T139" s="238">
        <f>S139*H139</f>
        <v>0</v>
      </c>
      <c r="U139" s="35"/>
      <c r="V139" s="35"/>
      <c r="W139" s="35"/>
      <c r="X139" s="35"/>
      <c r="Y139" s="35"/>
      <c r="Z139" s="35"/>
      <c r="AA139" s="35"/>
      <c r="AB139" s="35"/>
      <c r="AC139" s="35"/>
      <c r="AD139" s="35"/>
      <c r="AE139" s="35"/>
      <c r="AR139" s="239" t="s">
        <v>222</v>
      </c>
      <c r="AT139" s="239" t="s">
        <v>218</v>
      </c>
      <c r="AU139" s="239" t="s">
        <v>88</v>
      </c>
      <c r="AY139" s="14" t="s">
        <v>215</v>
      </c>
      <c r="BE139" s="240">
        <f>IF(N139="základní",J139,0)</f>
        <v>0</v>
      </c>
      <c r="BF139" s="240">
        <f>IF(N139="snížená",J139,0)</f>
        <v>0</v>
      </c>
      <c r="BG139" s="240">
        <f>IF(N139="zákl. přenesená",J139,0)</f>
        <v>0</v>
      </c>
      <c r="BH139" s="240">
        <f>IF(N139="sníž. přenesená",J139,0)</f>
        <v>0</v>
      </c>
      <c r="BI139" s="240">
        <f>IF(N139="nulová",J139,0)</f>
        <v>0</v>
      </c>
      <c r="BJ139" s="14" t="s">
        <v>86</v>
      </c>
      <c r="BK139" s="240">
        <f>ROUND(I139*H139,2)</f>
        <v>0</v>
      </c>
      <c r="BL139" s="14" t="s">
        <v>101</v>
      </c>
      <c r="BM139" s="239" t="s">
        <v>509</v>
      </c>
    </row>
    <row r="140" s="2" customFormat="1" ht="16.5" customHeight="1">
      <c r="A140" s="35"/>
      <c r="B140" s="36"/>
      <c r="C140" s="226" t="s">
        <v>251</v>
      </c>
      <c r="D140" s="226" t="s">
        <v>218</v>
      </c>
      <c r="E140" s="227" t="s">
        <v>510</v>
      </c>
      <c r="F140" s="228" t="s">
        <v>511</v>
      </c>
      <c r="G140" s="229" t="s">
        <v>249</v>
      </c>
      <c r="H140" s="230">
        <v>8.8399999999999999</v>
      </c>
      <c r="I140" s="231"/>
      <c r="J140" s="232">
        <f>ROUND(I140*H140,2)</f>
        <v>0</v>
      </c>
      <c r="K140" s="233"/>
      <c r="L140" s="234"/>
      <c r="M140" s="235" t="s">
        <v>1</v>
      </c>
      <c r="N140" s="236" t="s">
        <v>44</v>
      </c>
      <c r="O140" s="88"/>
      <c r="P140" s="237">
        <f>O140*H140</f>
        <v>0</v>
      </c>
      <c r="Q140" s="237">
        <v>1</v>
      </c>
      <c r="R140" s="237">
        <f>Q140*H140</f>
        <v>8.8399999999999999</v>
      </c>
      <c r="S140" s="237">
        <v>0</v>
      </c>
      <c r="T140" s="238">
        <f>S140*H140</f>
        <v>0</v>
      </c>
      <c r="U140" s="35"/>
      <c r="V140" s="35"/>
      <c r="W140" s="35"/>
      <c r="X140" s="35"/>
      <c r="Y140" s="35"/>
      <c r="Z140" s="35"/>
      <c r="AA140" s="35"/>
      <c r="AB140" s="35"/>
      <c r="AC140" s="35"/>
      <c r="AD140" s="35"/>
      <c r="AE140" s="35"/>
      <c r="AR140" s="239" t="s">
        <v>222</v>
      </c>
      <c r="AT140" s="239" t="s">
        <v>218</v>
      </c>
      <c r="AU140" s="239" t="s">
        <v>88</v>
      </c>
      <c r="AY140" s="14" t="s">
        <v>215</v>
      </c>
      <c r="BE140" s="240">
        <f>IF(N140="základní",J140,0)</f>
        <v>0</v>
      </c>
      <c r="BF140" s="240">
        <f>IF(N140="snížená",J140,0)</f>
        <v>0</v>
      </c>
      <c r="BG140" s="240">
        <f>IF(N140="zákl. přenesená",J140,0)</f>
        <v>0</v>
      </c>
      <c r="BH140" s="240">
        <f>IF(N140="sníž. přenesená",J140,0)</f>
        <v>0</v>
      </c>
      <c r="BI140" s="240">
        <f>IF(N140="nulová",J140,0)</f>
        <v>0</v>
      </c>
      <c r="BJ140" s="14" t="s">
        <v>86</v>
      </c>
      <c r="BK140" s="240">
        <f>ROUND(I140*H140,2)</f>
        <v>0</v>
      </c>
      <c r="BL140" s="14" t="s">
        <v>101</v>
      </c>
      <c r="BM140" s="239" t="s">
        <v>512</v>
      </c>
    </row>
    <row r="141" s="2" customFormat="1" ht="16.5" customHeight="1">
      <c r="A141" s="35"/>
      <c r="B141" s="36"/>
      <c r="C141" s="226" t="s">
        <v>255</v>
      </c>
      <c r="D141" s="226" t="s">
        <v>218</v>
      </c>
      <c r="E141" s="227" t="s">
        <v>513</v>
      </c>
      <c r="F141" s="228" t="s">
        <v>514</v>
      </c>
      <c r="G141" s="229" t="s">
        <v>226</v>
      </c>
      <c r="H141" s="230">
        <v>1</v>
      </c>
      <c r="I141" s="231"/>
      <c r="J141" s="232">
        <f>ROUND(I141*H141,2)</f>
        <v>0</v>
      </c>
      <c r="K141" s="233"/>
      <c r="L141" s="234"/>
      <c r="M141" s="235" t="s">
        <v>1</v>
      </c>
      <c r="N141" s="236" t="s">
        <v>44</v>
      </c>
      <c r="O141" s="88"/>
      <c r="P141" s="237">
        <f>O141*H141</f>
        <v>0</v>
      </c>
      <c r="Q141" s="237">
        <v>0</v>
      </c>
      <c r="R141" s="237">
        <f>Q141*H141</f>
        <v>0</v>
      </c>
      <c r="S141" s="237">
        <v>0</v>
      </c>
      <c r="T141" s="238">
        <f>S141*H141</f>
        <v>0</v>
      </c>
      <c r="U141" s="35"/>
      <c r="V141" s="35"/>
      <c r="W141" s="35"/>
      <c r="X141" s="35"/>
      <c r="Y141" s="35"/>
      <c r="Z141" s="35"/>
      <c r="AA141" s="35"/>
      <c r="AB141" s="35"/>
      <c r="AC141" s="35"/>
      <c r="AD141" s="35"/>
      <c r="AE141" s="35"/>
      <c r="AR141" s="239" t="s">
        <v>222</v>
      </c>
      <c r="AT141" s="239" t="s">
        <v>218</v>
      </c>
      <c r="AU141" s="239" t="s">
        <v>88</v>
      </c>
      <c r="AY141" s="14" t="s">
        <v>215</v>
      </c>
      <c r="BE141" s="240">
        <f>IF(N141="základní",J141,0)</f>
        <v>0</v>
      </c>
      <c r="BF141" s="240">
        <f>IF(N141="snížená",J141,0)</f>
        <v>0</v>
      </c>
      <c r="BG141" s="240">
        <f>IF(N141="zákl. přenesená",J141,0)</f>
        <v>0</v>
      </c>
      <c r="BH141" s="240">
        <f>IF(N141="sníž. přenesená",J141,0)</f>
        <v>0</v>
      </c>
      <c r="BI141" s="240">
        <f>IF(N141="nulová",J141,0)</f>
        <v>0</v>
      </c>
      <c r="BJ141" s="14" t="s">
        <v>86</v>
      </c>
      <c r="BK141" s="240">
        <f>ROUND(I141*H141,2)</f>
        <v>0</v>
      </c>
      <c r="BL141" s="14" t="s">
        <v>101</v>
      </c>
      <c r="BM141" s="239" t="s">
        <v>515</v>
      </c>
    </row>
    <row r="142" s="2" customFormat="1" ht="16.5" customHeight="1">
      <c r="A142" s="35"/>
      <c r="B142" s="36"/>
      <c r="C142" s="226" t="s">
        <v>261</v>
      </c>
      <c r="D142" s="226" t="s">
        <v>218</v>
      </c>
      <c r="E142" s="227" t="s">
        <v>516</v>
      </c>
      <c r="F142" s="228" t="s">
        <v>517</v>
      </c>
      <c r="G142" s="229" t="s">
        <v>226</v>
      </c>
      <c r="H142" s="230">
        <v>1</v>
      </c>
      <c r="I142" s="231"/>
      <c r="J142" s="232">
        <f>ROUND(I142*H142,2)</f>
        <v>0</v>
      </c>
      <c r="K142" s="233"/>
      <c r="L142" s="234"/>
      <c r="M142" s="235" t="s">
        <v>1</v>
      </c>
      <c r="N142" s="236" t="s">
        <v>44</v>
      </c>
      <c r="O142" s="88"/>
      <c r="P142" s="237">
        <f>O142*H142</f>
        <v>0</v>
      </c>
      <c r="Q142" s="237">
        <v>0</v>
      </c>
      <c r="R142" s="237">
        <f>Q142*H142</f>
        <v>0</v>
      </c>
      <c r="S142" s="237">
        <v>0</v>
      </c>
      <c r="T142" s="238">
        <f>S142*H142</f>
        <v>0</v>
      </c>
      <c r="U142" s="35"/>
      <c r="V142" s="35"/>
      <c r="W142" s="35"/>
      <c r="X142" s="35"/>
      <c r="Y142" s="35"/>
      <c r="Z142" s="35"/>
      <c r="AA142" s="35"/>
      <c r="AB142" s="35"/>
      <c r="AC142" s="35"/>
      <c r="AD142" s="35"/>
      <c r="AE142" s="35"/>
      <c r="AR142" s="239" t="s">
        <v>222</v>
      </c>
      <c r="AT142" s="239" t="s">
        <v>218</v>
      </c>
      <c r="AU142" s="239" t="s">
        <v>88</v>
      </c>
      <c r="AY142" s="14" t="s">
        <v>215</v>
      </c>
      <c r="BE142" s="240">
        <f>IF(N142="základní",J142,0)</f>
        <v>0</v>
      </c>
      <c r="BF142" s="240">
        <f>IF(N142="snížená",J142,0)</f>
        <v>0</v>
      </c>
      <c r="BG142" s="240">
        <f>IF(N142="zákl. přenesená",J142,0)</f>
        <v>0</v>
      </c>
      <c r="BH142" s="240">
        <f>IF(N142="sníž. přenesená",J142,0)</f>
        <v>0</v>
      </c>
      <c r="BI142" s="240">
        <f>IF(N142="nulová",J142,0)</f>
        <v>0</v>
      </c>
      <c r="BJ142" s="14" t="s">
        <v>86</v>
      </c>
      <c r="BK142" s="240">
        <f>ROUND(I142*H142,2)</f>
        <v>0</v>
      </c>
      <c r="BL142" s="14" t="s">
        <v>101</v>
      </c>
      <c r="BM142" s="239" t="s">
        <v>518</v>
      </c>
    </row>
    <row r="143" s="2" customFormat="1" ht="24.15" customHeight="1">
      <c r="A143" s="35"/>
      <c r="B143" s="36"/>
      <c r="C143" s="226" t="s">
        <v>265</v>
      </c>
      <c r="D143" s="226" t="s">
        <v>218</v>
      </c>
      <c r="E143" s="227" t="s">
        <v>519</v>
      </c>
      <c r="F143" s="228" t="s">
        <v>520</v>
      </c>
      <c r="G143" s="229" t="s">
        <v>226</v>
      </c>
      <c r="H143" s="230">
        <v>2</v>
      </c>
      <c r="I143" s="231"/>
      <c r="J143" s="232">
        <f>ROUND(I143*H143,2)</f>
        <v>0</v>
      </c>
      <c r="K143" s="233"/>
      <c r="L143" s="234"/>
      <c r="M143" s="235" t="s">
        <v>1</v>
      </c>
      <c r="N143" s="236" t="s">
        <v>44</v>
      </c>
      <c r="O143" s="88"/>
      <c r="P143" s="237">
        <f>O143*H143</f>
        <v>0</v>
      </c>
      <c r="Q143" s="237">
        <v>0.0032000000000000002</v>
      </c>
      <c r="R143" s="237">
        <f>Q143*H143</f>
        <v>0.0064000000000000003</v>
      </c>
      <c r="S143" s="237">
        <v>0</v>
      </c>
      <c r="T143" s="238">
        <f>S143*H143</f>
        <v>0</v>
      </c>
      <c r="U143" s="35"/>
      <c r="V143" s="35"/>
      <c r="W143" s="35"/>
      <c r="X143" s="35"/>
      <c r="Y143" s="35"/>
      <c r="Z143" s="35"/>
      <c r="AA143" s="35"/>
      <c r="AB143" s="35"/>
      <c r="AC143" s="35"/>
      <c r="AD143" s="35"/>
      <c r="AE143" s="35"/>
      <c r="AR143" s="239" t="s">
        <v>222</v>
      </c>
      <c r="AT143" s="239" t="s">
        <v>218</v>
      </c>
      <c r="AU143" s="239" t="s">
        <v>88</v>
      </c>
      <c r="AY143" s="14" t="s">
        <v>215</v>
      </c>
      <c r="BE143" s="240">
        <f>IF(N143="základní",J143,0)</f>
        <v>0</v>
      </c>
      <c r="BF143" s="240">
        <f>IF(N143="snížená",J143,0)</f>
        <v>0</v>
      </c>
      <c r="BG143" s="240">
        <f>IF(N143="zákl. přenesená",J143,0)</f>
        <v>0</v>
      </c>
      <c r="BH143" s="240">
        <f>IF(N143="sníž. přenesená",J143,0)</f>
        <v>0</v>
      </c>
      <c r="BI143" s="240">
        <f>IF(N143="nulová",J143,0)</f>
        <v>0</v>
      </c>
      <c r="BJ143" s="14" t="s">
        <v>86</v>
      </c>
      <c r="BK143" s="240">
        <f>ROUND(I143*H143,2)</f>
        <v>0</v>
      </c>
      <c r="BL143" s="14" t="s">
        <v>101</v>
      </c>
      <c r="BM143" s="239" t="s">
        <v>521</v>
      </c>
    </row>
    <row r="144" s="2" customFormat="1" ht="16.5" customHeight="1">
      <c r="A144" s="35"/>
      <c r="B144" s="36"/>
      <c r="C144" s="226" t="s">
        <v>269</v>
      </c>
      <c r="D144" s="226" t="s">
        <v>218</v>
      </c>
      <c r="E144" s="227" t="s">
        <v>522</v>
      </c>
      <c r="F144" s="228" t="s">
        <v>523</v>
      </c>
      <c r="G144" s="229" t="s">
        <v>221</v>
      </c>
      <c r="H144" s="230">
        <v>9.8000000000000007</v>
      </c>
      <c r="I144" s="231"/>
      <c r="J144" s="232">
        <f>ROUND(I144*H144,2)</f>
        <v>0</v>
      </c>
      <c r="K144" s="233"/>
      <c r="L144" s="234"/>
      <c r="M144" s="235" t="s">
        <v>1</v>
      </c>
      <c r="N144" s="236" t="s">
        <v>44</v>
      </c>
      <c r="O144" s="88"/>
      <c r="P144" s="237">
        <f>O144*H144</f>
        <v>0</v>
      </c>
      <c r="Q144" s="237">
        <v>0.01823</v>
      </c>
      <c r="R144" s="237">
        <f>Q144*H144</f>
        <v>0.17865400000000001</v>
      </c>
      <c r="S144" s="237">
        <v>0</v>
      </c>
      <c r="T144" s="238">
        <f>S144*H144</f>
        <v>0</v>
      </c>
      <c r="U144" s="35"/>
      <c r="V144" s="35"/>
      <c r="W144" s="35"/>
      <c r="X144" s="35"/>
      <c r="Y144" s="35"/>
      <c r="Z144" s="35"/>
      <c r="AA144" s="35"/>
      <c r="AB144" s="35"/>
      <c r="AC144" s="35"/>
      <c r="AD144" s="35"/>
      <c r="AE144" s="35"/>
      <c r="AR144" s="239" t="s">
        <v>222</v>
      </c>
      <c r="AT144" s="239" t="s">
        <v>218</v>
      </c>
      <c r="AU144" s="239" t="s">
        <v>88</v>
      </c>
      <c r="AY144" s="14" t="s">
        <v>215</v>
      </c>
      <c r="BE144" s="240">
        <f>IF(N144="základní",J144,0)</f>
        <v>0</v>
      </c>
      <c r="BF144" s="240">
        <f>IF(N144="snížená",J144,0)</f>
        <v>0</v>
      </c>
      <c r="BG144" s="240">
        <f>IF(N144="zákl. přenesená",J144,0)</f>
        <v>0</v>
      </c>
      <c r="BH144" s="240">
        <f>IF(N144="sníž. přenesená",J144,0)</f>
        <v>0</v>
      </c>
      <c r="BI144" s="240">
        <f>IF(N144="nulová",J144,0)</f>
        <v>0</v>
      </c>
      <c r="BJ144" s="14" t="s">
        <v>86</v>
      </c>
      <c r="BK144" s="240">
        <f>ROUND(I144*H144,2)</f>
        <v>0</v>
      </c>
      <c r="BL144" s="14" t="s">
        <v>101</v>
      </c>
      <c r="BM144" s="239" t="s">
        <v>524</v>
      </c>
    </row>
    <row r="145" s="2" customFormat="1" ht="16.5" customHeight="1">
      <c r="A145" s="35"/>
      <c r="B145" s="36"/>
      <c r="C145" s="226" t="s">
        <v>8</v>
      </c>
      <c r="D145" s="226" t="s">
        <v>218</v>
      </c>
      <c r="E145" s="227" t="s">
        <v>525</v>
      </c>
      <c r="F145" s="228" t="s">
        <v>526</v>
      </c>
      <c r="G145" s="229" t="s">
        <v>221</v>
      </c>
      <c r="H145" s="230">
        <v>21</v>
      </c>
      <c r="I145" s="231"/>
      <c r="J145" s="232">
        <f>ROUND(I145*H145,2)</f>
        <v>0</v>
      </c>
      <c r="K145" s="233"/>
      <c r="L145" s="234"/>
      <c r="M145" s="235" t="s">
        <v>1</v>
      </c>
      <c r="N145" s="236" t="s">
        <v>44</v>
      </c>
      <c r="O145" s="88"/>
      <c r="P145" s="237">
        <f>O145*H145</f>
        <v>0</v>
      </c>
      <c r="Q145" s="237">
        <v>0.01094</v>
      </c>
      <c r="R145" s="237">
        <f>Q145*H145</f>
        <v>0.22974</v>
      </c>
      <c r="S145" s="237">
        <v>0</v>
      </c>
      <c r="T145" s="238">
        <f>S145*H145</f>
        <v>0</v>
      </c>
      <c r="U145" s="35"/>
      <c r="V145" s="35"/>
      <c r="W145" s="35"/>
      <c r="X145" s="35"/>
      <c r="Y145" s="35"/>
      <c r="Z145" s="35"/>
      <c r="AA145" s="35"/>
      <c r="AB145" s="35"/>
      <c r="AC145" s="35"/>
      <c r="AD145" s="35"/>
      <c r="AE145" s="35"/>
      <c r="AR145" s="239" t="s">
        <v>222</v>
      </c>
      <c r="AT145" s="239" t="s">
        <v>218</v>
      </c>
      <c r="AU145" s="239" t="s">
        <v>88</v>
      </c>
      <c r="AY145" s="14" t="s">
        <v>215</v>
      </c>
      <c r="BE145" s="240">
        <f>IF(N145="základní",J145,0)</f>
        <v>0</v>
      </c>
      <c r="BF145" s="240">
        <f>IF(N145="snížená",J145,0)</f>
        <v>0</v>
      </c>
      <c r="BG145" s="240">
        <f>IF(N145="zákl. přenesená",J145,0)</f>
        <v>0</v>
      </c>
      <c r="BH145" s="240">
        <f>IF(N145="sníž. přenesená",J145,0)</f>
        <v>0</v>
      </c>
      <c r="BI145" s="240">
        <f>IF(N145="nulová",J145,0)</f>
        <v>0</v>
      </c>
      <c r="BJ145" s="14" t="s">
        <v>86</v>
      </c>
      <c r="BK145" s="240">
        <f>ROUND(I145*H145,2)</f>
        <v>0</v>
      </c>
      <c r="BL145" s="14" t="s">
        <v>101</v>
      </c>
      <c r="BM145" s="239" t="s">
        <v>527</v>
      </c>
    </row>
    <row r="146" s="2" customFormat="1" ht="16.5" customHeight="1">
      <c r="A146" s="35"/>
      <c r="B146" s="36"/>
      <c r="C146" s="226" t="s">
        <v>276</v>
      </c>
      <c r="D146" s="226" t="s">
        <v>218</v>
      </c>
      <c r="E146" s="227" t="s">
        <v>528</v>
      </c>
      <c r="F146" s="228" t="s">
        <v>529</v>
      </c>
      <c r="G146" s="229" t="s">
        <v>287</v>
      </c>
      <c r="H146" s="230">
        <v>0.070000000000000007</v>
      </c>
      <c r="I146" s="231"/>
      <c r="J146" s="232">
        <f>ROUND(I146*H146,2)</f>
        <v>0</v>
      </c>
      <c r="K146" s="233"/>
      <c r="L146" s="234"/>
      <c r="M146" s="235" t="s">
        <v>1</v>
      </c>
      <c r="N146" s="236" t="s">
        <v>44</v>
      </c>
      <c r="O146" s="88"/>
      <c r="P146" s="237">
        <f>O146*H146</f>
        <v>0</v>
      </c>
      <c r="Q146" s="237">
        <v>2.3399999999999999</v>
      </c>
      <c r="R146" s="237">
        <f>Q146*H146</f>
        <v>0.1638</v>
      </c>
      <c r="S146" s="237">
        <v>0</v>
      </c>
      <c r="T146" s="238">
        <f>S146*H146</f>
        <v>0</v>
      </c>
      <c r="U146" s="35"/>
      <c r="V146" s="35"/>
      <c r="W146" s="35"/>
      <c r="X146" s="35"/>
      <c r="Y146" s="35"/>
      <c r="Z146" s="35"/>
      <c r="AA146" s="35"/>
      <c r="AB146" s="35"/>
      <c r="AC146" s="35"/>
      <c r="AD146" s="35"/>
      <c r="AE146" s="35"/>
      <c r="AR146" s="239" t="s">
        <v>222</v>
      </c>
      <c r="AT146" s="239" t="s">
        <v>218</v>
      </c>
      <c r="AU146" s="239" t="s">
        <v>88</v>
      </c>
      <c r="AY146" s="14" t="s">
        <v>215</v>
      </c>
      <c r="BE146" s="240">
        <f>IF(N146="základní",J146,0)</f>
        <v>0</v>
      </c>
      <c r="BF146" s="240">
        <f>IF(N146="snížená",J146,0)</f>
        <v>0</v>
      </c>
      <c r="BG146" s="240">
        <f>IF(N146="zákl. přenesená",J146,0)</f>
        <v>0</v>
      </c>
      <c r="BH146" s="240">
        <f>IF(N146="sníž. přenesená",J146,0)</f>
        <v>0</v>
      </c>
      <c r="BI146" s="240">
        <f>IF(N146="nulová",J146,0)</f>
        <v>0</v>
      </c>
      <c r="BJ146" s="14" t="s">
        <v>86</v>
      </c>
      <c r="BK146" s="240">
        <f>ROUND(I146*H146,2)</f>
        <v>0</v>
      </c>
      <c r="BL146" s="14" t="s">
        <v>101</v>
      </c>
      <c r="BM146" s="239" t="s">
        <v>530</v>
      </c>
    </row>
    <row r="147" s="2" customFormat="1" ht="16.5" customHeight="1">
      <c r="A147" s="35"/>
      <c r="B147" s="36"/>
      <c r="C147" s="226" t="s">
        <v>280</v>
      </c>
      <c r="D147" s="226" t="s">
        <v>218</v>
      </c>
      <c r="E147" s="227" t="s">
        <v>531</v>
      </c>
      <c r="F147" s="228" t="s">
        <v>532</v>
      </c>
      <c r="G147" s="229" t="s">
        <v>259</v>
      </c>
      <c r="H147" s="230">
        <v>126</v>
      </c>
      <c r="I147" s="231"/>
      <c r="J147" s="232">
        <f>ROUND(I147*H147,2)</f>
        <v>0</v>
      </c>
      <c r="K147" s="233"/>
      <c r="L147" s="234"/>
      <c r="M147" s="235" t="s">
        <v>1</v>
      </c>
      <c r="N147" s="236" t="s">
        <v>44</v>
      </c>
      <c r="O147" s="88"/>
      <c r="P147" s="237">
        <f>O147*H147</f>
        <v>0</v>
      </c>
      <c r="Q147" s="237">
        <v>0</v>
      </c>
      <c r="R147" s="237">
        <f>Q147*H147</f>
        <v>0</v>
      </c>
      <c r="S147" s="237">
        <v>0</v>
      </c>
      <c r="T147" s="238">
        <f>S147*H147</f>
        <v>0</v>
      </c>
      <c r="U147" s="35"/>
      <c r="V147" s="35"/>
      <c r="W147" s="35"/>
      <c r="X147" s="35"/>
      <c r="Y147" s="35"/>
      <c r="Z147" s="35"/>
      <c r="AA147" s="35"/>
      <c r="AB147" s="35"/>
      <c r="AC147" s="35"/>
      <c r="AD147" s="35"/>
      <c r="AE147" s="35"/>
      <c r="AR147" s="239" t="s">
        <v>222</v>
      </c>
      <c r="AT147" s="239" t="s">
        <v>218</v>
      </c>
      <c r="AU147" s="239" t="s">
        <v>88</v>
      </c>
      <c r="AY147" s="14" t="s">
        <v>215</v>
      </c>
      <c r="BE147" s="240">
        <f>IF(N147="základní",J147,0)</f>
        <v>0</v>
      </c>
      <c r="BF147" s="240">
        <f>IF(N147="snížená",J147,0)</f>
        <v>0</v>
      </c>
      <c r="BG147" s="240">
        <f>IF(N147="zákl. přenesená",J147,0)</f>
        <v>0</v>
      </c>
      <c r="BH147" s="240">
        <f>IF(N147="sníž. přenesená",J147,0)</f>
        <v>0</v>
      </c>
      <c r="BI147" s="240">
        <f>IF(N147="nulová",J147,0)</f>
        <v>0</v>
      </c>
      <c r="BJ147" s="14" t="s">
        <v>86</v>
      </c>
      <c r="BK147" s="240">
        <f>ROUND(I147*H147,2)</f>
        <v>0</v>
      </c>
      <c r="BL147" s="14" t="s">
        <v>101</v>
      </c>
      <c r="BM147" s="239" t="s">
        <v>533</v>
      </c>
    </row>
    <row r="148" s="2" customFormat="1" ht="16.5" customHeight="1">
      <c r="A148" s="35"/>
      <c r="B148" s="36"/>
      <c r="C148" s="226" t="s">
        <v>284</v>
      </c>
      <c r="D148" s="226" t="s">
        <v>218</v>
      </c>
      <c r="E148" s="227" t="s">
        <v>534</v>
      </c>
      <c r="F148" s="228" t="s">
        <v>535</v>
      </c>
      <c r="G148" s="229" t="s">
        <v>259</v>
      </c>
      <c r="H148" s="230">
        <v>17.199999999999999</v>
      </c>
      <c r="I148" s="231"/>
      <c r="J148" s="232">
        <f>ROUND(I148*H148,2)</f>
        <v>0</v>
      </c>
      <c r="K148" s="233"/>
      <c r="L148" s="234"/>
      <c r="M148" s="235" t="s">
        <v>1</v>
      </c>
      <c r="N148" s="236" t="s">
        <v>44</v>
      </c>
      <c r="O148" s="88"/>
      <c r="P148" s="237">
        <f>O148*H148</f>
        <v>0</v>
      </c>
      <c r="Q148" s="237">
        <v>0.0030899999999999999</v>
      </c>
      <c r="R148" s="237">
        <f>Q148*H148</f>
        <v>0.053147999999999994</v>
      </c>
      <c r="S148" s="237">
        <v>0</v>
      </c>
      <c r="T148" s="238">
        <f>S148*H148</f>
        <v>0</v>
      </c>
      <c r="U148" s="35"/>
      <c r="V148" s="35"/>
      <c r="W148" s="35"/>
      <c r="X148" s="35"/>
      <c r="Y148" s="35"/>
      <c r="Z148" s="35"/>
      <c r="AA148" s="35"/>
      <c r="AB148" s="35"/>
      <c r="AC148" s="35"/>
      <c r="AD148" s="35"/>
      <c r="AE148" s="35"/>
      <c r="AR148" s="239" t="s">
        <v>222</v>
      </c>
      <c r="AT148" s="239" t="s">
        <v>218</v>
      </c>
      <c r="AU148" s="239" t="s">
        <v>88</v>
      </c>
      <c r="AY148" s="14" t="s">
        <v>215</v>
      </c>
      <c r="BE148" s="240">
        <f>IF(N148="základní",J148,0)</f>
        <v>0</v>
      </c>
      <c r="BF148" s="240">
        <f>IF(N148="snížená",J148,0)</f>
        <v>0</v>
      </c>
      <c r="BG148" s="240">
        <f>IF(N148="zákl. přenesená",J148,0)</f>
        <v>0</v>
      </c>
      <c r="BH148" s="240">
        <f>IF(N148="sníž. přenesená",J148,0)</f>
        <v>0</v>
      </c>
      <c r="BI148" s="240">
        <f>IF(N148="nulová",J148,0)</f>
        <v>0</v>
      </c>
      <c r="BJ148" s="14" t="s">
        <v>86</v>
      </c>
      <c r="BK148" s="240">
        <f>ROUND(I148*H148,2)</f>
        <v>0</v>
      </c>
      <c r="BL148" s="14" t="s">
        <v>101</v>
      </c>
      <c r="BM148" s="239" t="s">
        <v>536</v>
      </c>
    </row>
    <row r="149" s="2" customFormat="1" ht="16.5" customHeight="1">
      <c r="A149" s="35"/>
      <c r="B149" s="36"/>
      <c r="C149" s="226" t="s">
        <v>289</v>
      </c>
      <c r="D149" s="226" t="s">
        <v>218</v>
      </c>
      <c r="E149" s="227" t="s">
        <v>537</v>
      </c>
      <c r="F149" s="228" t="s">
        <v>538</v>
      </c>
      <c r="G149" s="229" t="s">
        <v>226</v>
      </c>
      <c r="H149" s="230">
        <v>186</v>
      </c>
      <c r="I149" s="231"/>
      <c r="J149" s="232">
        <f>ROUND(I149*H149,2)</f>
        <v>0</v>
      </c>
      <c r="K149" s="233"/>
      <c r="L149" s="234"/>
      <c r="M149" s="235" t="s">
        <v>1</v>
      </c>
      <c r="N149" s="236" t="s">
        <v>44</v>
      </c>
      <c r="O149" s="88"/>
      <c r="P149" s="237">
        <f>O149*H149</f>
        <v>0</v>
      </c>
      <c r="Q149" s="237">
        <v>0.39000000000000001</v>
      </c>
      <c r="R149" s="237">
        <f>Q149*H149</f>
        <v>72.540000000000006</v>
      </c>
      <c r="S149" s="237">
        <v>0</v>
      </c>
      <c r="T149" s="238">
        <f>S149*H149</f>
        <v>0</v>
      </c>
      <c r="U149" s="35"/>
      <c r="V149" s="35"/>
      <c r="W149" s="35"/>
      <c r="X149" s="35"/>
      <c r="Y149" s="35"/>
      <c r="Z149" s="35"/>
      <c r="AA149" s="35"/>
      <c r="AB149" s="35"/>
      <c r="AC149" s="35"/>
      <c r="AD149" s="35"/>
      <c r="AE149" s="35"/>
      <c r="AR149" s="239" t="s">
        <v>222</v>
      </c>
      <c r="AT149" s="239" t="s">
        <v>218</v>
      </c>
      <c r="AU149" s="239" t="s">
        <v>88</v>
      </c>
      <c r="AY149" s="14" t="s">
        <v>215</v>
      </c>
      <c r="BE149" s="240">
        <f>IF(N149="základní",J149,0)</f>
        <v>0</v>
      </c>
      <c r="BF149" s="240">
        <f>IF(N149="snížená",J149,0)</f>
        <v>0</v>
      </c>
      <c r="BG149" s="240">
        <f>IF(N149="zákl. přenesená",J149,0)</f>
        <v>0</v>
      </c>
      <c r="BH149" s="240">
        <f>IF(N149="sníž. přenesená",J149,0)</f>
        <v>0</v>
      </c>
      <c r="BI149" s="240">
        <f>IF(N149="nulová",J149,0)</f>
        <v>0</v>
      </c>
      <c r="BJ149" s="14" t="s">
        <v>86</v>
      </c>
      <c r="BK149" s="240">
        <f>ROUND(I149*H149,2)</f>
        <v>0</v>
      </c>
      <c r="BL149" s="14" t="s">
        <v>101</v>
      </c>
      <c r="BM149" s="239" t="s">
        <v>539</v>
      </c>
    </row>
    <row r="150" s="2" customFormat="1" ht="16.5" customHeight="1">
      <c r="A150" s="35"/>
      <c r="B150" s="36"/>
      <c r="C150" s="226" t="s">
        <v>293</v>
      </c>
      <c r="D150" s="226" t="s">
        <v>218</v>
      </c>
      <c r="E150" s="227" t="s">
        <v>540</v>
      </c>
      <c r="F150" s="228" t="s">
        <v>541</v>
      </c>
      <c r="G150" s="229" t="s">
        <v>226</v>
      </c>
      <c r="H150" s="230">
        <v>558</v>
      </c>
      <c r="I150" s="231"/>
      <c r="J150" s="232">
        <f>ROUND(I150*H150,2)</f>
        <v>0</v>
      </c>
      <c r="K150" s="233"/>
      <c r="L150" s="234"/>
      <c r="M150" s="235" t="s">
        <v>1</v>
      </c>
      <c r="N150" s="236" t="s">
        <v>44</v>
      </c>
      <c r="O150" s="88"/>
      <c r="P150" s="237">
        <f>O150*H150</f>
        <v>0</v>
      </c>
      <c r="Q150" s="237">
        <v>0.033000000000000002</v>
      </c>
      <c r="R150" s="237">
        <f>Q150*H150</f>
        <v>18.414000000000001</v>
      </c>
      <c r="S150" s="237">
        <v>0</v>
      </c>
      <c r="T150" s="238">
        <f>S150*H150</f>
        <v>0</v>
      </c>
      <c r="U150" s="35"/>
      <c r="V150" s="35"/>
      <c r="W150" s="35"/>
      <c r="X150" s="35"/>
      <c r="Y150" s="35"/>
      <c r="Z150" s="35"/>
      <c r="AA150" s="35"/>
      <c r="AB150" s="35"/>
      <c r="AC150" s="35"/>
      <c r="AD150" s="35"/>
      <c r="AE150" s="35"/>
      <c r="AR150" s="239" t="s">
        <v>222</v>
      </c>
      <c r="AT150" s="239" t="s">
        <v>218</v>
      </c>
      <c r="AU150" s="239" t="s">
        <v>88</v>
      </c>
      <c r="AY150" s="14" t="s">
        <v>215</v>
      </c>
      <c r="BE150" s="240">
        <f>IF(N150="základní",J150,0)</f>
        <v>0</v>
      </c>
      <c r="BF150" s="240">
        <f>IF(N150="snížená",J150,0)</f>
        <v>0</v>
      </c>
      <c r="BG150" s="240">
        <f>IF(N150="zákl. přenesená",J150,0)</f>
        <v>0</v>
      </c>
      <c r="BH150" s="240">
        <f>IF(N150="sníž. přenesená",J150,0)</f>
        <v>0</v>
      </c>
      <c r="BI150" s="240">
        <f>IF(N150="nulová",J150,0)</f>
        <v>0</v>
      </c>
      <c r="BJ150" s="14" t="s">
        <v>86</v>
      </c>
      <c r="BK150" s="240">
        <f>ROUND(I150*H150,2)</f>
        <v>0</v>
      </c>
      <c r="BL150" s="14" t="s">
        <v>101</v>
      </c>
      <c r="BM150" s="239" t="s">
        <v>542</v>
      </c>
    </row>
    <row r="151" s="12" customFormat="1" ht="20.88" customHeight="1">
      <c r="A151" s="12"/>
      <c r="B151" s="210"/>
      <c r="C151" s="211"/>
      <c r="D151" s="212" t="s">
        <v>78</v>
      </c>
      <c r="E151" s="224" t="s">
        <v>216</v>
      </c>
      <c r="F151" s="224" t="s">
        <v>217</v>
      </c>
      <c r="G151" s="211"/>
      <c r="H151" s="211"/>
      <c r="I151" s="214"/>
      <c r="J151" s="225">
        <f>BK151</f>
        <v>0</v>
      </c>
      <c r="K151" s="211"/>
      <c r="L151" s="216"/>
      <c r="M151" s="217"/>
      <c r="N151" s="218"/>
      <c r="O151" s="218"/>
      <c r="P151" s="219">
        <f>SUM(P152:P172)</f>
        <v>0</v>
      </c>
      <c r="Q151" s="218"/>
      <c r="R151" s="219">
        <f>SUM(R152:R172)</f>
        <v>0</v>
      </c>
      <c r="S151" s="218"/>
      <c r="T151" s="220">
        <f>SUM(T152:T172)</f>
        <v>0</v>
      </c>
      <c r="U151" s="12"/>
      <c r="V151" s="12"/>
      <c r="W151" s="12"/>
      <c r="X151" s="12"/>
      <c r="Y151" s="12"/>
      <c r="Z151" s="12"/>
      <c r="AA151" s="12"/>
      <c r="AB151" s="12"/>
      <c r="AC151" s="12"/>
      <c r="AD151" s="12"/>
      <c r="AE151" s="12"/>
      <c r="AR151" s="221" t="s">
        <v>86</v>
      </c>
      <c r="AT151" s="222" t="s">
        <v>78</v>
      </c>
      <c r="AU151" s="222" t="s">
        <v>88</v>
      </c>
      <c r="AY151" s="221" t="s">
        <v>215</v>
      </c>
      <c r="BK151" s="223">
        <f>SUM(BK152:BK172)</f>
        <v>0</v>
      </c>
    </row>
    <row r="152" s="2" customFormat="1" ht="21.75" customHeight="1">
      <c r="A152" s="35"/>
      <c r="B152" s="36"/>
      <c r="C152" s="241" t="s">
        <v>7</v>
      </c>
      <c r="D152" s="241" t="s">
        <v>256</v>
      </c>
      <c r="E152" s="242" t="s">
        <v>543</v>
      </c>
      <c r="F152" s="243" t="s">
        <v>544</v>
      </c>
      <c r="G152" s="244" t="s">
        <v>259</v>
      </c>
      <c r="H152" s="245">
        <v>1</v>
      </c>
      <c r="I152" s="246"/>
      <c r="J152" s="247">
        <f>ROUND(I152*H152,2)</f>
        <v>0</v>
      </c>
      <c r="K152" s="248"/>
      <c r="L152" s="41"/>
      <c r="M152" s="249" t="s">
        <v>1</v>
      </c>
      <c r="N152" s="250" t="s">
        <v>44</v>
      </c>
      <c r="O152" s="88"/>
      <c r="P152" s="237">
        <f>O152*H152</f>
        <v>0</v>
      </c>
      <c r="Q152" s="237">
        <v>0</v>
      </c>
      <c r="R152" s="237">
        <f>Q152*H152</f>
        <v>0</v>
      </c>
      <c r="S152" s="237">
        <v>0</v>
      </c>
      <c r="T152" s="238">
        <f>S152*H152</f>
        <v>0</v>
      </c>
      <c r="U152" s="35"/>
      <c r="V152" s="35"/>
      <c r="W152" s="35"/>
      <c r="X152" s="35"/>
      <c r="Y152" s="35"/>
      <c r="Z152" s="35"/>
      <c r="AA152" s="35"/>
      <c r="AB152" s="35"/>
      <c r="AC152" s="35"/>
      <c r="AD152" s="35"/>
      <c r="AE152" s="35"/>
      <c r="AR152" s="239" t="s">
        <v>101</v>
      </c>
      <c r="AT152" s="239" t="s">
        <v>256</v>
      </c>
      <c r="AU152" s="239" t="s">
        <v>96</v>
      </c>
      <c r="AY152" s="14" t="s">
        <v>215</v>
      </c>
      <c r="BE152" s="240">
        <f>IF(N152="základní",J152,0)</f>
        <v>0</v>
      </c>
      <c r="BF152" s="240">
        <f>IF(N152="snížená",J152,0)</f>
        <v>0</v>
      </c>
      <c r="BG152" s="240">
        <f>IF(N152="zákl. přenesená",J152,0)</f>
        <v>0</v>
      </c>
      <c r="BH152" s="240">
        <f>IF(N152="sníž. přenesená",J152,0)</f>
        <v>0</v>
      </c>
      <c r="BI152" s="240">
        <f>IF(N152="nulová",J152,0)</f>
        <v>0</v>
      </c>
      <c r="BJ152" s="14" t="s">
        <v>86</v>
      </c>
      <c r="BK152" s="240">
        <f>ROUND(I152*H152,2)</f>
        <v>0</v>
      </c>
      <c r="BL152" s="14" t="s">
        <v>101</v>
      </c>
      <c r="BM152" s="239" t="s">
        <v>545</v>
      </c>
    </row>
    <row r="153" s="2" customFormat="1" ht="24.15" customHeight="1">
      <c r="A153" s="35"/>
      <c r="B153" s="36"/>
      <c r="C153" s="241" t="s">
        <v>300</v>
      </c>
      <c r="D153" s="241" t="s">
        <v>256</v>
      </c>
      <c r="E153" s="242" t="s">
        <v>546</v>
      </c>
      <c r="F153" s="243" t="s">
        <v>547</v>
      </c>
      <c r="G153" s="244" t="s">
        <v>259</v>
      </c>
      <c r="H153" s="245">
        <v>138.857</v>
      </c>
      <c r="I153" s="246"/>
      <c r="J153" s="247">
        <f>ROUND(I153*H153,2)</f>
        <v>0</v>
      </c>
      <c r="K153" s="248"/>
      <c r="L153" s="41"/>
      <c r="M153" s="249" t="s">
        <v>1</v>
      </c>
      <c r="N153" s="250" t="s">
        <v>44</v>
      </c>
      <c r="O153" s="88"/>
      <c r="P153" s="237">
        <f>O153*H153</f>
        <v>0</v>
      </c>
      <c r="Q153" s="237">
        <v>0</v>
      </c>
      <c r="R153" s="237">
        <f>Q153*H153</f>
        <v>0</v>
      </c>
      <c r="S153" s="237">
        <v>0</v>
      </c>
      <c r="T153" s="238">
        <f>S153*H153</f>
        <v>0</v>
      </c>
      <c r="U153" s="35"/>
      <c r="V153" s="35"/>
      <c r="W153" s="35"/>
      <c r="X153" s="35"/>
      <c r="Y153" s="35"/>
      <c r="Z153" s="35"/>
      <c r="AA153" s="35"/>
      <c r="AB153" s="35"/>
      <c r="AC153" s="35"/>
      <c r="AD153" s="35"/>
      <c r="AE153" s="35"/>
      <c r="AR153" s="239" t="s">
        <v>101</v>
      </c>
      <c r="AT153" s="239" t="s">
        <v>256</v>
      </c>
      <c r="AU153" s="239" t="s">
        <v>96</v>
      </c>
      <c r="AY153" s="14" t="s">
        <v>215</v>
      </c>
      <c r="BE153" s="240">
        <f>IF(N153="základní",J153,0)</f>
        <v>0</v>
      </c>
      <c r="BF153" s="240">
        <f>IF(N153="snížená",J153,0)</f>
        <v>0</v>
      </c>
      <c r="BG153" s="240">
        <f>IF(N153="zákl. přenesená",J153,0)</f>
        <v>0</v>
      </c>
      <c r="BH153" s="240">
        <f>IF(N153="sníž. přenesená",J153,0)</f>
        <v>0</v>
      </c>
      <c r="BI153" s="240">
        <f>IF(N153="nulová",J153,0)</f>
        <v>0</v>
      </c>
      <c r="BJ153" s="14" t="s">
        <v>86</v>
      </c>
      <c r="BK153" s="240">
        <f>ROUND(I153*H153,2)</f>
        <v>0</v>
      </c>
      <c r="BL153" s="14" t="s">
        <v>101</v>
      </c>
      <c r="BM153" s="239" t="s">
        <v>548</v>
      </c>
    </row>
    <row r="154" s="2" customFormat="1" ht="24.15" customHeight="1">
      <c r="A154" s="35"/>
      <c r="B154" s="36"/>
      <c r="C154" s="241" t="s">
        <v>304</v>
      </c>
      <c r="D154" s="241" t="s">
        <v>256</v>
      </c>
      <c r="E154" s="242" t="s">
        <v>549</v>
      </c>
      <c r="F154" s="243" t="s">
        <v>550</v>
      </c>
      <c r="G154" s="244" t="s">
        <v>287</v>
      </c>
      <c r="H154" s="245">
        <v>153.66</v>
      </c>
      <c r="I154" s="246"/>
      <c r="J154" s="247">
        <f>ROUND(I154*H154,2)</f>
        <v>0</v>
      </c>
      <c r="K154" s="248"/>
      <c r="L154" s="41"/>
      <c r="M154" s="249" t="s">
        <v>1</v>
      </c>
      <c r="N154" s="250" t="s">
        <v>44</v>
      </c>
      <c r="O154" s="88"/>
      <c r="P154" s="237">
        <f>O154*H154</f>
        <v>0</v>
      </c>
      <c r="Q154" s="237">
        <v>0</v>
      </c>
      <c r="R154" s="237">
        <f>Q154*H154</f>
        <v>0</v>
      </c>
      <c r="S154" s="237">
        <v>0</v>
      </c>
      <c r="T154" s="238">
        <f>S154*H154</f>
        <v>0</v>
      </c>
      <c r="U154" s="35"/>
      <c r="V154" s="35"/>
      <c r="W154" s="35"/>
      <c r="X154" s="35"/>
      <c r="Y154" s="35"/>
      <c r="Z154" s="35"/>
      <c r="AA154" s="35"/>
      <c r="AB154" s="35"/>
      <c r="AC154" s="35"/>
      <c r="AD154" s="35"/>
      <c r="AE154" s="35"/>
      <c r="AR154" s="239" t="s">
        <v>101</v>
      </c>
      <c r="AT154" s="239" t="s">
        <v>256</v>
      </c>
      <c r="AU154" s="239" t="s">
        <v>96</v>
      </c>
      <c r="AY154" s="14" t="s">
        <v>215</v>
      </c>
      <c r="BE154" s="240">
        <f>IF(N154="základní",J154,0)</f>
        <v>0</v>
      </c>
      <c r="BF154" s="240">
        <f>IF(N154="snížená",J154,0)</f>
        <v>0</v>
      </c>
      <c r="BG154" s="240">
        <f>IF(N154="zákl. přenesená",J154,0)</f>
        <v>0</v>
      </c>
      <c r="BH154" s="240">
        <f>IF(N154="sníž. přenesená",J154,0)</f>
        <v>0</v>
      </c>
      <c r="BI154" s="240">
        <f>IF(N154="nulová",J154,0)</f>
        <v>0</v>
      </c>
      <c r="BJ154" s="14" t="s">
        <v>86</v>
      </c>
      <c r="BK154" s="240">
        <f>ROUND(I154*H154,2)</f>
        <v>0</v>
      </c>
      <c r="BL154" s="14" t="s">
        <v>101</v>
      </c>
      <c r="BM154" s="239" t="s">
        <v>551</v>
      </c>
    </row>
    <row r="155" s="2" customFormat="1" ht="24.15" customHeight="1">
      <c r="A155" s="35"/>
      <c r="B155" s="36"/>
      <c r="C155" s="241" t="s">
        <v>309</v>
      </c>
      <c r="D155" s="241" t="s">
        <v>256</v>
      </c>
      <c r="E155" s="242" t="s">
        <v>552</v>
      </c>
      <c r="F155" s="243" t="s">
        <v>553</v>
      </c>
      <c r="G155" s="244" t="s">
        <v>259</v>
      </c>
      <c r="H155" s="245">
        <v>14</v>
      </c>
      <c r="I155" s="246"/>
      <c r="J155" s="247">
        <f>ROUND(I155*H155,2)</f>
        <v>0</v>
      </c>
      <c r="K155" s="248"/>
      <c r="L155" s="41"/>
      <c r="M155" s="249" t="s">
        <v>1</v>
      </c>
      <c r="N155" s="250" t="s">
        <v>44</v>
      </c>
      <c r="O155" s="88"/>
      <c r="P155" s="237">
        <f>O155*H155</f>
        <v>0</v>
      </c>
      <c r="Q155" s="237">
        <v>0</v>
      </c>
      <c r="R155" s="237">
        <f>Q155*H155</f>
        <v>0</v>
      </c>
      <c r="S155" s="237">
        <v>0</v>
      </c>
      <c r="T155" s="238">
        <f>S155*H155</f>
        <v>0</v>
      </c>
      <c r="U155" s="35"/>
      <c r="V155" s="35"/>
      <c r="W155" s="35"/>
      <c r="X155" s="35"/>
      <c r="Y155" s="35"/>
      <c r="Z155" s="35"/>
      <c r="AA155" s="35"/>
      <c r="AB155" s="35"/>
      <c r="AC155" s="35"/>
      <c r="AD155" s="35"/>
      <c r="AE155" s="35"/>
      <c r="AR155" s="239" t="s">
        <v>101</v>
      </c>
      <c r="AT155" s="239" t="s">
        <v>256</v>
      </c>
      <c r="AU155" s="239" t="s">
        <v>96</v>
      </c>
      <c r="AY155" s="14" t="s">
        <v>215</v>
      </c>
      <c r="BE155" s="240">
        <f>IF(N155="základní",J155,0)</f>
        <v>0</v>
      </c>
      <c r="BF155" s="240">
        <f>IF(N155="snížená",J155,0)</f>
        <v>0</v>
      </c>
      <c r="BG155" s="240">
        <f>IF(N155="zákl. přenesená",J155,0)</f>
        <v>0</v>
      </c>
      <c r="BH155" s="240">
        <f>IF(N155="sníž. přenesená",J155,0)</f>
        <v>0</v>
      </c>
      <c r="BI155" s="240">
        <f>IF(N155="nulová",J155,0)</f>
        <v>0</v>
      </c>
      <c r="BJ155" s="14" t="s">
        <v>86</v>
      </c>
      <c r="BK155" s="240">
        <f>ROUND(I155*H155,2)</f>
        <v>0</v>
      </c>
      <c r="BL155" s="14" t="s">
        <v>101</v>
      </c>
      <c r="BM155" s="239" t="s">
        <v>554</v>
      </c>
    </row>
    <row r="156" s="2" customFormat="1" ht="24.15" customHeight="1">
      <c r="A156" s="35"/>
      <c r="B156" s="36"/>
      <c r="C156" s="241" t="s">
        <v>313</v>
      </c>
      <c r="D156" s="241" t="s">
        <v>256</v>
      </c>
      <c r="E156" s="242" t="s">
        <v>555</v>
      </c>
      <c r="F156" s="243" t="s">
        <v>556</v>
      </c>
      <c r="G156" s="244" t="s">
        <v>221</v>
      </c>
      <c r="H156" s="245">
        <v>937.48000000000002</v>
      </c>
      <c r="I156" s="246"/>
      <c r="J156" s="247">
        <f>ROUND(I156*H156,2)</f>
        <v>0</v>
      </c>
      <c r="K156" s="248"/>
      <c r="L156" s="41"/>
      <c r="M156" s="249" t="s">
        <v>1</v>
      </c>
      <c r="N156" s="250" t="s">
        <v>44</v>
      </c>
      <c r="O156" s="88"/>
      <c r="P156" s="237">
        <f>O156*H156</f>
        <v>0</v>
      </c>
      <c r="Q156" s="237">
        <v>0</v>
      </c>
      <c r="R156" s="237">
        <f>Q156*H156</f>
        <v>0</v>
      </c>
      <c r="S156" s="237">
        <v>0</v>
      </c>
      <c r="T156" s="238">
        <f>S156*H156</f>
        <v>0</v>
      </c>
      <c r="U156" s="35"/>
      <c r="V156" s="35"/>
      <c r="W156" s="35"/>
      <c r="X156" s="35"/>
      <c r="Y156" s="35"/>
      <c r="Z156" s="35"/>
      <c r="AA156" s="35"/>
      <c r="AB156" s="35"/>
      <c r="AC156" s="35"/>
      <c r="AD156" s="35"/>
      <c r="AE156" s="35"/>
      <c r="AR156" s="239" t="s">
        <v>101</v>
      </c>
      <c r="AT156" s="239" t="s">
        <v>256</v>
      </c>
      <c r="AU156" s="239" t="s">
        <v>96</v>
      </c>
      <c r="AY156" s="14" t="s">
        <v>215</v>
      </c>
      <c r="BE156" s="240">
        <f>IF(N156="základní",J156,0)</f>
        <v>0</v>
      </c>
      <c r="BF156" s="240">
        <f>IF(N156="snížená",J156,0)</f>
        <v>0</v>
      </c>
      <c r="BG156" s="240">
        <f>IF(N156="zákl. přenesená",J156,0)</f>
        <v>0</v>
      </c>
      <c r="BH156" s="240">
        <f>IF(N156="sníž. přenesená",J156,0)</f>
        <v>0</v>
      </c>
      <c r="BI156" s="240">
        <f>IF(N156="nulová",J156,0)</f>
        <v>0</v>
      </c>
      <c r="BJ156" s="14" t="s">
        <v>86</v>
      </c>
      <c r="BK156" s="240">
        <f>ROUND(I156*H156,2)</f>
        <v>0</v>
      </c>
      <c r="BL156" s="14" t="s">
        <v>101</v>
      </c>
      <c r="BM156" s="239" t="s">
        <v>557</v>
      </c>
    </row>
    <row r="157" s="2" customFormat="1" ht="24.15" customHeight="1">
      <c r="A157" s="35"/>
      <c r="B157" s="36"/>
      <c r="C157" s="241" t="s">
        <v>317</v>
      </c>
      <c r="D157" s="241" t="s">
        <v>256</v>
      </c>
      <c r="E157" s="242" t="s">
        <v>558</v>
      </c>
      <c r="F157" s="243" t="s">
        <v>559</v>
      </c>
      <c r="G157" s="244" t="s">
        <v>221</v>
      </c>
      <c r="H157" s="245">
        <v>186</v>
      </c>
      <c r="I157" s="246"/>
      <c r="J157" s="247">
        <f>ROUND(I157*H157,2)</f>
        <v>0</v>
      </c>
      <c r="K157" s="248"/>
      <c r="L157" s="41"/>
      <c r="M157" s="249" t="s">
        <v>1</v>
      </c>
      <c r="N157" s="250" t="s">
        <v>44</v>
      </c>
      <c r="O157" s="88"/>
      <c r="P157" s="237">
        <f>O157*H157</f>
        <v>0</v>
      </c>
      <c r="Q157" s="237">
        <v>0</v>
      </c>
      <c r="R157" s="237">
        <f>Q157*H157</f>
        <v>0</v>
      </c>
      <c r="S157" s="237">
        <v>0</v>
      </c>
      <c r="T157" s="238">
        <f>S157*H157</f>
        <v>0</v>
      </c>
      <c r="U157" s="35"/>
      <c r="V157" s="35"/>
      <c r="W157" s="35"/>
      <c r="X157" s="35"/>
      <c r="Y157" s="35"/>
      <c r="Z157" s="35"/>
      <c r="AA157" s="35"/>
      <c r="AB157" s="35"/>
      <c r="AC157" s="35"/>
      <c r="AD157" s="35"/>
      <c r="AE157" s="35"/>
      <c r="AR157" s="239" t="s">
        <v>101</v>
      </c>
      <c r="AT157" s="239" t="s">
        <v>256</v>
      </c>
      <c r="AU157" s="239" t="s">
        <v>96</v>
      </c>
      <c r="AY157" s="14" t="s">
        <v>215</v>
      </c>
      <c r="BE157" s="240">
        <f>IF(N157="základní",J157,0)</f>
        <v>0</v>
      </c>
      <c r="BF157" s="240">
        <f>IF(N157="snížená",J157,0)</f>
        <v>0</v>
      </c>
      <c r="BG157" s="240">
        <f>IF(N157="zákl. přenesená",J157,0)</f>
        <v>0</v>
      </c>
      <c r="BH157" s="240">
        <f>IF(N157="sníž. přenesená",J157,0)</f>
        <v>0</v>
      </c>
      <c r="BI157" s="240">
        <f>IF(N157="nulová",J157,0)</f>
        <v>0</v>
      </c>
      <c r="BJ157" s="14" t="s">
        <v>86</v>
      </c>
      <c r="BK157" s="240">
        <f>ROUND(I157*H157,2)</f>
        <v>0</v>
      </c>
      <c r="BL157" s="14" t="s">
        <v>101</v>
      </c>
      <c r="BM157" s="239" t="s">
        <v>560</v>
      </c>
    </row>
    <row r="158" s="2" customFormat="1" ht="24.15" customHeight="1">
      <c r="A158" s="35"/>
      <c r="B158" s="36"/>
      <c r="C158" s="241" t="s">
        <v>321</v>
      </c>
      <c r="D158" s="241" t="s">
        <v>256</v>
      </c>
      <c r="E158" s="242" t="s">
        <v>561</v>
      </c>
      <c r="F158" s="243" t="s">
        <v>562</v>
      </c>
      <c r="G158" s="244" t="s">
        <v>221</v>
      </c>
      <c r="H158" s="245">
        <v>2</v>
      </c>
      <c r="I158" s="246"/>
      <c r="J158" s="247">
        <f>ROUND(I158*H158,2)</f>
        <v>0</v>
      </c>
      <c r="K158" s="248"/>
      <c r="L158" s="41"/>
      <c r="M158" s="249" t="s">
        <v>1</v>
      </c>
      <c r="N158" s="250" t="s">
        <v>44</v>
      </c>
      <c r="O158" s="88"/>
      <c r="P158" s="237">
        <f>O158*H158</f>
        <v>0</v>
      </c>
      <c r="Q158" s="237">
        <v>0</v>
      </c>
      <c r="R158" s="237">
        <f>Q158*H158</f>
        <v>0</v>
      </c>
      <c r="S158" s="237">
        <v>0</v>
      </c>
      <c r="T158" s="238">
        <f>S158*H158</f>
        <v>0</v>
      </c>
      <c r="U158" s="35"/>
      <c r="V158" s="35"/>
      <c r="W158" s="35"/>
      <c r="X158" s="35"/>
      <c r="Y158" s="35"/>
      <c r="Z158" s="35"/>
      <c r="AA158" s="35"/>
      <c r="AB158" s="35"/>
      <c r="AC158" s="35"/>
      <c r="AD158" s="35"/>
      <c r="AE158" s="35"/>
      <c r="AR158" s="239" t="s">
        <v>101</v>
      </c>
      <c r="AT158" s="239" t="s">
        <v>256</v>
      </c>
      <c r="AU158" s="239" t="s">
        <v>96</v>
      </c>
      <c r="AY158" s="14" t="s">
        <v>215</v>
      </c>
      <c r="BE158" s="240">
        <f>IF(N158="základní",J158,0)</f>
        <v>0</v>
      </c>
      <c r="BF158" s="240">
        <f>IF(N158="snížená",J158,0)</f>
        <v>0</v>
      </c>
      <c r="BG158" s="240">
        <f>IF(N158="zákl. přenesená",J158,0)</f>
        <v>0</v>
      </c>
      <c r="BH158" s="240">
        <f>IF(N158="sníž. přenesená",J158,0)</f>
        <v>0</v>
      </c>
      <c r="BI158" s="240">
        <f>IF(N158="nulová",J158,0)</f>
        <v>0</v>
      </c>
      <c r="BJ158" s="14" t="s">
        <v>86</v>
      </c>
      <c r="BK158" s="240">
        <f>ROUND(I158*H158,2)</f>
        <v>0</v>
      </c>
      <c r="BL158" s="14" t="s">
        <v>101</v>
      </c>
      <c r="BM158" s="239" t="s">
        <v>563</v>
      </c>
    </row>
    <row r="159" s="2" customFormat="1" ht="24.15" customHeight="1">
      <c r="A159" s="35"/>
      <c r="B159" s="36"/>
      <c r="C159" s="241" t="s">
        <v>325</v>
      </c>
      <c r="D159" s="241" t="s">
        <v>256</v>
      </c>
      <c r="E159" s="242" t="s">
        <v>564</v>
      </c>
      <c r="F159" s="243" t="s">
        <v>565</v>
      </c>
      <c r="G159" s="244" t="s">
        <v>221</v>
      </c>
      <c r="H159" s="245">
        <v>25.5</v>
      </c>
      <c r="I159" s="246"/>
      <c r="J159" s="247">
        <f>ROUND(I159*H159,2)</f>
        <v>0</v>
      </c>
      <c r="K159" s="248"/>
      <c r="L159" s="41"/>
      <c r="M159" s="249" t="s">
        <v>1</v>
      </c>
      <c r="N159" s="250" t="s">
        <v>44</v>
      </c>
      <c r="O159" s="88"/>
      <c r="P159" s="237">
        <f>O159*H159</f>
        <v>0</v>
      </c>
      <c r="Q159" s="237">
        <v>0</v>
      </c>
      <c r="R159" s="237">
        <f>Q159*H159</f>
        <v>0</v>
      </c>
      <c r="S159" s="237">
        <v>0</v>
      </c>
      <c r="T159" s="238">
        <f>S159*H159</f>
        <v>0</v>
      </c>
      <c r="U159" s="35"/>
      <c r="V159" s="35"/>
      <c r="W159" s="35"/>
      <c r="X159" s="35"/>
      <c r="Y159" s="35"/>
      <c r="Z159" s="35"/>
      <c r="AA159" s="35"/>
      <c r="AB159" s="35"/>
      <c r="AC159" s="35"/>
      <c r="AD159" s="35"/>
      <c r="AE159" s="35"/>
      <c r="AR159" s="239" t="s">
        <v>101</v>
      </c>
      <c r="AT159" s="239" t="s">
        <v>256</v>
      </c>
      <c r="AU159" s="239" t="s">
        <v>96</v>
      </c>
      <c r="AY159" s="14" t="s">
        <v>215</v>
      </c>
      <c r="BE159" s="240">
        <f>IF(N159="základní",J159,0)</f>
        <v>0</v>
      </c>
      <c r="BF159" s="240">
        <f>IF(N159="snížená",J159,0)</f>
        <v>0</v>
      </c>
      <c r="BG159" s="240">
        <f>IF(N159="zákl. přenesená",J159,0)</f>
        <v>0</v>
      </c>
      <c r="BH159" s="240">
        <f>IF(N159="sníž. přenesená",J159,0)</f>
        <v>0</v>
      </c>
      <c r="BI159" s="240">
        <f>IF(N159="nulová",J159,0)</f>
        <v>0</v>
      </c>
      <c r="BJ159" s="14" t="s">
        <v>86</v>
      </c>
      <c r="BK159" s="240">
        <f>ROUND(I159*H159,2)</f>
        <v>0</v>
      </c>
      <c r="BL159" s="14" t="s">
        <v>101</v>
      </c>
      <c r="BM159" s="239" t="s">
        <v>566</v>
      </c>
    </row>
    <row r="160" s="2" customFormat="1" ht="24.15" customHeight="1">
      <c r="A160" s="35"/>
      <c r="B160" s="36"/>
      <c r="C160" s="241" t="s">
        <v>329</v>
      </c>
      <c r="D160" s="241" t="s">
        <v>256</v>
      </c>
      <c r="E160" s="242" t="s">
        <v>567</v>
      </c>
      <c r="F160" s="243" t="s">
        <v>568</v>
      </c>
      <c r="G160" s="244" t="s">
        <v>259</v>
      </c>
      <c r="H160" s="245">
        <v>5.4000000000000004</v>
      </c>
      <c r="I160" s="246"/>
      <c r="J160" s="247">
        <f>ROUND(I160*H160,2)</f>
        <v>0</v>
      </c>
      <c r="K160" s="248"/>
      <c r="L160" s="41"/>
      <c r="M160" s="249" t="s">
        <v>1</v>
      </c>
      <c r="N160" s="250" t="s">
        <v>44</v>
      </c>
      <c r="O160" s="88"/>
      <c r="P160" s="237">
        <f>O160*H160</f>
        <v>0</v>
      </c>
      <c r="Q160" s="237">
        <v>0</v>
      </c>
      <c r="R160" s="237">
        <f>Q160*H160</f>
        <v>0</v>
      </c>
      <c r="S160" s="237">
        <v>0</v>
      </c>
      <c r="T160" s="238">
        <f>S160*H160</f>
        <v>0</v>
      </c>
      <c r="U160" s="35"/>
      <c r="V160" s="35"/>
      <c r="W160" s="35"/>
      <c r="X160" s="35"/>
      <c r="Y160" s="35"/>
      <c r="Z160" s="35"/>
      <c r="AA160" s="35"/>
      <c r="AB160" s="35"/>
      <c r="AC160" s="35"/>
      <c r="AD160" s="35"/>
      <c r="AE160" s="35"/>
      <c r="AR160" s="239" t="s">
        <v>101</v>
      </c>
      <c r="AT160" s="239" t="s">
        <v>256</v>
      </c>
      <c r="AU160" s="239" t="s">
        <v>96</v>
      </c>
      <c r="AY160" s="14" t="s">
        <v>215</v>
      </c>
      <c r="BE160" s="240">
        <f>IF(N160="základní",J160,0)</f>
        <v>0</v>
      </c>
      <c r="BF160" s="240">
        <f>IF(N160="snížená",J160,0)</f>
        <v>0</v>
      </c>
      <c r="BG160" s="240">
        <f>IF(N160="zákl. přenesená",J160,0)</f>
        <v>0</v>
      </c>
      <c r="BH160" s="240">
        <f>IF(N160="sníž. přenesená",J160,0)</f>
        <v>0</v>
      </c>
      <c r="BI160" s="240">
        <f>IF(N160="nulová",J160,0)</f>
        <v>0</v>
      </c>
      <c r="BJ160" s="14" t="s">
        <v>86</v>
      </c>
      <c r="BK160" s="240">
        <f>ROUND(I160*H160,2)</f>
        <v>0</v>
      </c>
      <c r="BL160" s="14" t="s">
        <v>101</v>
      </c>
      <c r="BM160" s="239" t="s">
        <v>569</v>
      </c>
    </row>
    <row r="161" s="2" customFormat="1" ht="24.15" customHeight="1">
      <c r="A161" s="35"/>
      <c r="B161" s="36"/>
      <c r="C161" s="241" t="s">
        <v>333</v>
      </c>
      <c r="D161" s="241" t="s">
        <v>256</v>
      </c>
      <c r="E161" s="242" t="s">
        <v>570</v>
      </c>
      <c r="F161" s="243" t="s">
        <v>571</v>
      </c>
      <c r="G161" s="244" t="s">
        <v>572</v>
      </c>
      <c r="H161" s="245">
        <v>1</v>
      </c>
      <c r="I161" s="246"/>
      <c r="J161" s="247">
        <f>ROUND(I161*H161,2)</f>
        <v>0</v>
      </c>
      <c r="K161" s="248"/>
      <c r="L161" s="41"/>
      <c r="M161" s="249" t="s">
        <v>1</v>
      </c>
      <c r="N161" s="250" t="s">
        <v>44</v>
      </c>
      <c r="O161" s="88"/>
      <c r="P161" s="237">
        <f>O161*H161</f>
        <v>0</v>
      </c>
      <c r="Q161" s="237">
        <v>0</v>
      </c>
      <c r="R161" s="237">
        <f>Q161*H161</f>
        <v>0</v>
      </c>
      <c r="S161" s="237">
        <v>0</v>
      </c>
      <c r="T161" s="238">
        <f>S161*H161</f>
        <v>0</v>
      </c>
      <c r="U161" s="35"/>
      <c r="V161" s="35"/>
      <c r="W161" s="35"/>
      <c r="X161" s="35"/>
      <c r="Y161" s="35"/>
      <c r="Z161" s="35"/>
      <c r="AA161" s="35"/>
      <c r="AB161" s="35"/>
      <c r="AC161" s="35"/>
      <c r="AD161" s="35"/>
      <c r="AE161" s="35"/>
      <c r="AR161" s="239" t="s">
        <v>101</v>
      </c>
      <c r="AT161" s="239" t="s">
        <v>256</v>
      </c>
      <c r="AU161" s="239" t="s">
        <v>96</v>
      </c>
      <c r="AY161" s="14" t="s">
        <v>215</v>
      </c>
      <c r="BE161" s="240">
        <f>IF(N161="základní",J161,0)</f>
        <v>0</v>
      </c>
      <c r="BF161" s="240">
        <f>IF(N161="snížená",J161,0)</f>
        <v>0</v>
      </c>
      <c r="BG161" s="240">
        <f>IF(N161="zákl. přenesená",J161,0)</f>
        <v>0</v>
      </c>
      <c r="BH161" s="240">
        <f>IF(N161="sníž. přenesená",J161,0)</f>
        <v>0</v>
      </c>
      <c r="BI161" s="240">
        <f>IF(N161="nulová",J161,0)</f>
        <v>0</v>
      </c>
      <c r="BJ161" s="14" t="s">
        <v>86</v>
      </c>
      <c r="BK161" s="240">
        <f>ROUND(I161*H161,2)</f>
        <v>0</v>
      </c>
      <c r="BL161" s="14" t="s">
        <v>101</v>
      </c>
      <c r="BM161" s="239" t="s">
        <v>573</v>
      </c>
    </row>
    <row r="162" s="2" customFormat="1" ht="21.75" customHeight="1">
      <c r="A162" s="35"/>
      <c r="B162" s="36"/>
      <c r="C162" s="241" t="s">
        <v>338</v>
      </c>
      <c r="D162" s="241" t="s">
        <v>256</v>
      </c>
      <c r="E162" s="242" t="s">
        <v>574</v>
      </c>
      <c r="F162" s="243" t="s">
        <v>575</v>
      </c>
      <c r="G162" s="244" t="s">
        <v>221</v>
      </c>
      <c r="H162" s="245">
        <v>2</v>
      </c>
      <c r="I162" s="246"/>
      <c r="J162" s="247">
        <f>ROUND(I162*H162,2)</f>
        <v>0</v>
      </c>
      <c r="K162" s="248"/>
      <c r="L162" s="41"/>
      <c r="M162" s="249" t="s">
        <v>1</v>
      </c>
      <c r="N162" s="250" t="s">
        <v>44</v>
      </c>
      <c r="O162" s="88"/>
      <c r="P162" s="237">
        <f>O162*H162</f>
        <v>0</v>
      </c>
      <c r="Q162" s="237">
        <v>0</v>
      </c>
      <c r="R162" s="237">
        <f>Q162*H162</f>
        <v>0</v>
      </c>
      <c r="S162" s="237">
        <v>0</v>
      </c>
      <c r="T162" s="238">
        <f>S162*H162</f>
        <v>0</v>
      </c>
      <c r="U162" s="35"/>
      <c r="V162" s="35"/>
      <c r="W162" s="35"/>
      <c r="X162" s="35"/>
      <c r="Y162" s="35"/>
      <c r="Z162" s="35"/>
      <c r="AA162" s="35"/>
      <c r="AB162" s="35"/>
      <c r="AC162" s="35"/>
      <c r="AD162" s="35"/>
      <c r="AE162" s="35"/>
      <c r="AR162" s="239" t="s">
        <v>101</v>
      </c>
      <c r="AT162" s="239" t="s">
        <v>256</v>
      </c>
      <c r="AU162" s="239" t="s">
        <v>96</v>
      </c>
      <c r="AY162" s="14" t="s">
        <v>215</v>
      </c>
      <c r="BE162" s="240">
        <f>IF(N162="základní",J162,0)</f>
        <v>0</v>
      </c>
      <c r="BF162" s="240">
        <f>IF(N162="snížená",J162,0)</f>
        <v>0</v>
      </c>
      <c r="BG162" s="240">
        <f>IF(N162="zákl. přenesená",J162,0)</f>
        <v>0</v>
      </c>
      <c r="BH162" s="240">
        <f>IF(N162="sníž. přenesená",J162,0)</f>
        <v>0</v>
      </c>
      <c r="BI162" s="240">
        <f>IF(N162="nulová",J162,0)</f>
        <v>0</v>
      </c>
      <c r="BJ162" s="14" t="s">
        <v>86</v>
      </c>
      <c r="BK162" s="240">
        <f>ROUND(I162*H162,2)</f>
        <v>0</v>
      </c>
      <c r="BL162" s="14" t="s">
        <v>101</v>
      </c>
      <c r="BM162" s="239" t="s">
        <v>576</v>
      </c>
    </row>
    <row r="163" s="2" customFormat="1" ht="24.15" customHeight="1">
      <c r="A163" s="35"/>
      <c r="B163" s="36"/>
      <c r="C163" s="241" t="s">
        <v>342</v>
      </c>
      <c r="D163" s="241" t="s">
        <v>256</v>
      </c>
      <c r="E163" s="242" t="s">
        <v>577</v>
      </c>
      <c r="F163" s="243" t="s">
        <v>578</v>
      </c>
      <c r="G163" s="244" t="s">
        <v>221</v>
      </c>
      <c r="H163" s="245">
        <v>30.800000000000001</v>
      </c>
      <c r="I163" s="246"/>
      <c r="J163" s="247">
        <f>ROUND(I163*H163,2)</f>
        <v>0</v>
      </c>
      <c r="K163" s="248"/>
      <c r="L163" s="41"/>
      <c r="M163" s="249" t="s">
        <v>1</v>
      </c>
      <c r="N163" s="250" t="s">
        <v>44</v>
      </c>
      <c r="O163" s="88"/>
      <c r="P163" s="237">
        <f>O163*H163</f>
        <v>0</v>
      </c>
      <c r="Q163" s="237">
        <v>0</v>
      </c>
      <c r="R163" s="237">
        <f>Q163*H163</f>
        <v>0</v>
      </c>
      <c r="S163" s="237">
        <v>0</v>
      </c>
      <c r="T163" s="238">
        <f>S163*H163</f>
        <v>0</v>
      </c>
      <c r="U163" s="35"/>
      <c r="V163" s="35"/>
      <c r="W163" s="35"/>
      <c r="X163" s="35"/>
      <c r="Y163" s="35"/>
      <c r="Z163" s="35"/>
      <c r="AA163" s="35"/>
      <c r="AB163" s="35"/>
      <c r="AC163" s="35"/>
      <c r="AD163" s="35"/>
      <c r="AE163" s="35"/>
      <c r="AR163" s="239" t="s">
        <v>101</v>
      </c>
      <c r="AT163" s="239" t="s">
        <v>256</v>
      </c>
      <c r="AU163" s="239" t="s">
        <v>96</v>
      </c>
      <c r="AY163" s="14" t="s">
        <v>215</v>
      </c>
      <c r="BE163" s="240">
        <f>IF(N163="základní",J163,0)</f>
        <v>0</v>
      </c>
      <c r="BF163" s="240">
        <f>IF(N163="snížená",J163,0)</f>
        <v>0</v>
      </c>
      <c r="BG163" s="240">
        <f>IF(N163="zákl. přenesená",J163,0)</f>
        <v>0</v>
      </c>
      <c r="BH163" s="240">
        <f>IF(N163="sníž. přenesená",J163,0)</f>
        <v>0</v>
      </c>
      <c r="BI163" s="240">
        <f>IF(N163="nulová",J163,0)</f>
        <v>0</v>
      </c>
      <c r="BJ163" s="14" t="s">
        <v>86</v>
      </c>
      <c r="BK163" s="240">
        <f>ROUND(I163*H163,2)</f>
        <v>0</v>
      </c>
      <c r="BL163" s="14" t="s">
        <v>101</v>
      </c>
      <c r="BM163" s="239" t="s">
        <v>579</v>
      </c>
    </row>
    <row r="164" s="2" customFormat="1" ht="24.15" customHeight="1">
      <c r="A164" s="35"/>
      <c r="B164" s="36"/>
      <c r="C164" s="241" t="s">
        <v>346</v>
      </c>
      <c r="D164" s="241" t="s">
        <v>256</v>
      </c>
      <c r="E164" s="242" t="s">
        <v>580</v>
      </c>
      <c r="F164" s="243" t="s">
        <v>581</v>
      </c>
      <c r="G164" s="244" t="s">
        <v>221</v>
      </c>
      <c r="H164" s="245">
        <v>33</v>
      </c>
      <c r="I164" s="246"/>
      <c r="J164" s="247">
        <f>ROUND(I164*H164,2)</f>
        <v>0</v>
      </c>
      <c r="K164" s="248"/>
      <c r="L164" s="41"/>
      <c r="M164" s="249" t="s">
        <v>1</v>
      </c>
      <c r="N164" s="250" t="s">
        <v>44</v>
      </c>
      <c r="O164" s="88"/>
      <c r="P164" s="237">
        <f>O164*H164</f>
        <v>0</v>
      </c>
      <c r="Q164" s="237">
        <v>0</v>
      </c>
      <c r="R164" s="237">
        <f>Q164*H164</f>
        <v>0</v>
      </c>
      <c r="S164" s="237">
        <v>0</v>
      </c>
      <c r="T164" s="238">
        <f>S164*H164</f>
        <v>0</v>
      </c>
      <c r="U164" s="35"/>
      <c r="V164" s="35"/>
      <c r="W164" s="35"/>
      <c r="X164" s="35"/>
      <c r="Y164" s="35"/>
      <c r="Z164" s="35"/>
      <c r="AA164" s="35"/>
      <c r="AB164" s="35"/>
      <c r="AC164" s="35"/>
      <c r="AD164" s="35"/>
      <c r="AE164" s="35"/>
      <c r="AR164" s="239" t="s">
        <v>101</v>
      </c>
      <c r="AT164" s="239" t="s">
        <v>256</v>
      </c>
      <c r="AU164" s="239" t="s">
        <v>96</v>
      </c>
      <c r="AY164" s="14" t="s">
        <v>215</v>
      </c>
      <c r="BE164" s="240">
        <f>IF(N164="základní",J164,0)</f>
        <v>0</v>
      </c>
      <c r="BF164" s="240">
        <f>IF(N164="snížená",J164,0)</f>
        <v>0</v>
      </c>
      <c r="BG164" s="240">
        <f>IF(N164="zákl. přenesená",J164,0)</f>
        <v>0</v>
      </c>
      <c r="BH164" s="240">
        <f>IF(N164="sníž. přenesená",J164,0)</f>
        <v>0</v>
      </c>
      <c r="BI164" s="240">
        <f>IF(N164="nulová",J164,0)</f>
        <v>0</v>
      </c>
      <c r="BJ164" s="14" t="s">
        <v>86</v>
      </c>
      <c r="BK164" s="240">
        <f>ROUND(I164*H164,2)</f>
        <v>0</v>
      </c>
      <c r="BL164" s="14" t="s">
        <v>101</v>
      </c>
      <c r="BM164" s="239" t="s">
        <v>582</v>
      </c>
    </row>
    <row r="165" s="2" customFormat="1" ht="24.15" customHeight="1">
      <c r="A165" s="35"/>
      <c r="B165" s="36"/>
      <c r="C165" s="241" t="s">
        <v>350</v>
      </c>
      <c r="D165" s="241" t="s">
        <v>256</v>
      </c>
      <c r="E165" s="242" t="s">
        <v>583</v>
      </c>
      <c r="F165" s="243" t="s">
        <v>584</v>
      </c>
      <c r="G165" s="244" t="s">
        <v>287</v>
      </c>
      <c r="H165" s="245">
        <v>101.8</v>
      </c>
      <c r="I165" s="246"/>
      <c r="J165" s="247">
        <f>ROUND(I165*H165,2)</f>
        <v>0</v>
      </c>
      <c r="K165" s="248"/>
      <c r="L165" s="41"/>
      <c r="M165" s="249" t="s">
        <v>1</v>
      </c>
      <c r="N165" s="250" t="s">
        <v>44</v>
      </c>
      <c r="O165" s="88"/>
      <c r="P165" s="237">
        <f>O165*H165</f>
        <v>0</v>
      </c>
      <c r="Q165" s="237">
        <v>0</v>
      </c>
      <c r="R165" s="237">
        <f>Q165*H165</f>
        <v>0</v>
      </c>
      <c r="S165" s="237">
        <v>0</v>
      </c>
      <c r="T165" s="238">
        <f>S165*H165</f>
        <v>0</v>
      </c>
      <c r="U165" s="35"/>
      <c r="V165" s="35"/>
      <c r="W165" s="35"/>
      <c r="X165" s="35"/>
      <c r="Y165" s="35"/>
      <c r="Z165" s="35"/>
      <c r="AA165" s="35"/>
      <c r="AB165" s="35"/>
      <c r="AC165" s="35"/>
      <c r="AD165" s="35"/>
      <c r="AE165" s="35"/>
      <c r="AR165" s="239" t="s">
        <v>101</v>
      </c>
      <c r="AT165" s="239" t="s">
        <v>256</v>
      </c>
      <c r="AU165" s="239" t="s">
        <v>96</v>
      </c>
      <c r="AY165" s="14" t="s">
        <v>215</v>
      </c>
      <c r="BE165" s="240">
        <f>IF(N165="základní",J165,0)</f>
        <v>0</v>
      </c>
      <c r="BF165" s="240">
        <f>IF(N165="snížená",J165,0)</f>
        <v>0</v>
      </c>
      <c r="BG165" s="240">
        <f>IF(N165="zákl. přenesená",J165,0)</f>
        <v>0</v>
      </c>
      <c r="BH165" s="240">
        <f>IF(N165="sníž. přenesená",J165,0)</f>
        <v>0</v>
      </c>
      <c r="BI165" s="240">
        <f>IF(N165="nulová",J165,0)</f>
        <v>0</v>
      </c>
      <c r="BJ165" s="14" t="s">
        <v>86</v>
      </c>
      <c r="BK165" s="240">
        <f>ROUND(I165*H165,2)</f>
        <v>0</v>
      </c>
      <c r="BL165" s="14" t="s">
        <v>101</v>
      </c>
      <c r="BM165" s="239" t="s">
        <v>585</v>
      </c>
    </row>
    <row r="166" s="2" customFormat="1" ht="24.15" customHeight="1">
      <c r="A166" s="35"/>
      <c r="B166" s="36"/>
      <c r="C166" s="241" t="s">
        <v>354</v>
      </c>
      <c r="D166" s="241" t="s">
        <v>256</v>
      </c>
      <c r="E166" s="242" t="s">
        <v>586</v>
      </c>
      <c r="F166" s="243" t="s">
        <v>587</v>
      </c>
      <c r="G166" s="244" t="s">
        <v>221</v>
      </c>
      <c r="H166" s="245">
        <v>9</v>
      </c>
      <c r="I166" s="246"/>
      <c r="J166" s="247">
        <f>ROUND(I166*H166,2)</f>
        <v>0</v>
      </c>
      <c r="K166" s="248"/>
      <c r="L166" s="41"/>
      <c r="M166" s="249" t="s">
        <v>1</v>
      </c>
      <c r="N166" s="250" t="s">
        <v>44</v>
      </c>
      <c r="O166" s="88"/>
      <c r="P166" s="237">
        <f>O166*H166</f>
        <v>0</v>
      </c>
      <c r="Q166" s="237">
        <v>0</v>
      </c>
      <c r="R166" s="237">
        <f>Q166*H166</f>
        <v>0</v>
      </c>
      <c r="S166" s="237">
        <v>0</v>
      </c>
      <c r="T166" s="238">
        <f>S166*H166</f>
        <v>0</v>
      </c>
      <c r="U166" s="35"/>
      <c r="V166" s="35"/>
      <c r="W166" s="35"/>
      <c r="X166" s="35"/>
      <c r="Y166" s="35"/>
      <c r="Z166" s="35"/>
      <c r="AA166" s="35"/>
      <c r="AB166" s="35"/>
      <c r="AC166" s="35"/>
      <c r="AD166" s="35"/>
      <c r="AE166" s="35"/>
      <c r="AR166" s="239" t="s">
        <v>101</v>
      </c>
      <c r="AT166" s="239" t="s">
        <v>256</v>
      </c>
      <c r="AU166" s="239" t="s">
        <v>96</v>
      </c>
      <c r="AY166" s="14" t="s">
        <v>215</v>
      </c>
      <c r="BE166" s="240">
        <f>IF(N166="základní",J166,0)</f>
        <v>0</v>
      </c>
      <c r="BF166" s="240">
        <f>IF(N166="snížená",J166,0)</f>
        <v>0</v>
      </c>
      <c r="BG166" s="240">
        <f>IF(N166="zákl. přenesená",J166,0)</f>
        <v>0</v>
      </c>
      <c r="BH166" s="240">
        <f>IF(N166="sníž. přenesená",J166,0)</f>
        <v>0</v>
      </c>
      <c r="BI166" s="240">
        <f>IF(N166="nulová",J166,0)</f>
        <v>0</v>
      </c>
      <c r="BJ166" s="14" t="s">
        <v>86</v>
      </c>
      <c r="BK166" s="240">
        <f>ROUND(I166*H166,2)</f>
        <v>0</v>
      </c>
      <c r="BL166" s="14" t="s">
        <v>101</v>
      </c>
      <c r="BM166" s="239" t="s">
        <v>588</v>
      </c>
    </row>
    <row r="167" s="2" customFormat="1" ht="24.15" customHeight="1">
      <c r="A167" s="35"/>
      <c r="B167" s="36"/>
      <c r="C167" s="241" t="s">
        <v>358</v>
      </c>
      <c r="D167" s="241" t="s">
        <v>256</v>
      </c>
      <c r="E167" s="242" t="s">
        <v>589</v>
      </c>
      <c r="F167" s="243" t="s">
        <v>590</v>
      </c>
      <c r="G167" s="244" t="s">
        <v>259</v>
      </c>
      <c r="H167" s="245">
        <v>13</v>
      </c>
      <c r="I167" s="246"/>
      <c r="J167" s="247">
        <f>ROUND(I167*H167,2)</f>
        <v>0</v>
      </c>
      <c r="K167" s="248"/>
      <c r="L167" s="41"/>
      <c r="M167" s="249" t="s">
        <v>1</v>
      </c>
      <c r="N167" s="250" t="s">
        <v>44</v>
      </c>
      <c r="O167" s="88"/>
      <c r="P167" s="237">
        <f>O167*H167</f>
        <v>0</v>
      </c>
      <c r="Q167" s="237">
        <v>0</v>
      </c>
      <c r="R167" s="237">
        <f>Q167*H167</f>
        <v>0</v>
      </c>
      <c r="S167" s="237">
        <v>0</v>
      </c>
      <c r="T167" s="238">
        <f>S167*H167</f>
        <v>0</v>
      </c>
      <c r="U167" s="35"/>
      <c r="V167" s="35"/>
      <c r="W167" s="35"/>
      <c r="X167" s="35"/>
      <c r="Y167" s="35"/>
      <c r="Z167" s="35"/>
      <c r="AA167" s="35"/>
      <c r="AB167" s="35"/>
      <c r="AC167" s="35"/>
      <c r="AD167" s="35"/>
      <c r="AE167" s="35"/>
      <c r="AR167" s="239" t="s">
        <v>101</v>
      </c>
      <c r="AT167" s="239" t="s">
        <v>256</v>
      </c>
      <c r="AU167" s="239" t="s">
        <v>96</v>
      </c>
      <c r="AY167" s="14" t="s">
        <v>215</v>
      </c>
      <c r="BE167" s="240">
        <f>IF(N167="základní",J167,0)</f>
        <v>0</v>
      </c>
      <c r="BF167" s="240">
        <f>IF(N167="snížená",J167,0)</f>
        <v>0</v>
      </c>
      <c r="BG167" s="240">
        <f>IF(N167="zákl. přenesená",J167,0)</f>
        <v>0</v>
      </c>
      <c r="BH167" s="240">
        <f>IF(N167="sníž. přenesená",J167,0)</f>
        <v>0</v>
      </c>
      <c r="BI167" s="240">
        <f>IF(N167="nulová",J167,0)</f>
        <v>0</v>
      </c>
      <c r="BJ167" s="14" t="s">
        <v>86</v>
      </c>
      <c r="BK167" s="240">
        <f>ROUND(I167*H167,2)</f>
        <v>0</v>
      </c>
      <c r="BL167" s="14" t="s">
        <v>101</v>
      </c>
      <c r="BM167" s="239" t="s">
        <v>591</v>
      </c>
    </row>
    <row r="168" s="2" customFormat="1" ht="24.15" customHeight="1">
      <c r="A168" s="35"/>
      <c r="B168" s="36"/>
      <c r="C168" s="241" t="s">
        <v>362</v>
      </c>
      <c r="D168" s="241" t="s">
        <v>256</v>
      </c>
      <c r="E168" s="242" t="s">
        <v>592</v>
      </c>
      <c r="F168" s="243" t="s">
        <v>593</v>
      </c>
      <c r="G168" s="244" t="s">
        <v>259</v>
      </c>
      <c r="H168" s="245">
        <v>1</v>
      </c>
      <c r="I168" s="246"/>
      <c r="J168" s="247">
        <f>ROUND(I168*H168,2)</f>
        <v>0</v>
      </c>
      <c r="K168" s="248"/>
      <c r="L168" s="41"/>
      <c r="M168" s="249" t="s">
        <v>1</v>
      </c>
      <c r="N168" s="250" t="s">
        <v>44</v>
      </c>
      <c r="O168" s="88"/>
      <c r="P168" s="237">
        <f>O168*H168</f>
        <v>0</v>
      </c>
      <c r="Q168" s="237">
        <v>0</v>
      </c>
      <c r="R168" s="237">
        <f>Q168*H168</f>
        <v>0</v>
      </c>
      <c r="S168" s="237">
        <v>0</v>
      </c>
      <c r="T168" s="238">
        <f>S168*H168</f>
        <v>0</v>
      </c>
      <c r="U168" s="35"/>
      <c r="V168" s="35"/>
      <c r="W168" s="35"/>
      <c r="X168" s="35"/>
      <c r="Y168" s="35"/>
      <c r="Z168" s="35"/>
      <c r="AA168" s="35"/>
      <c r="AB168" s="35"/>
      <c r="AC168" s="35"/>
      <c r="AD168" s="35"/>
      <c r="AE168" s="35"/>
      <c r="AR168" s="239" t="s">
        <v>101</v>
      </c>
      <c r="AT168" s="239" t="s">
        <v>256</v>
      </c>
      <c r="AU168" s="239" t="s">
        <v>96</v>
      </c>
      <c r="AY168" s="14" t="s">
        <v>215</v>
      </c>
      <c r="BE168" s="240">
        <f>IF(N168="základní",J168,0)</f>
        <v>0</v>
      </c>
      <c r="BF168" s="240">
        <f>IF(N168="snížená",J168,0)</f>
        <v>0</v>
      </c>
      <c r="BG168" s="240">
        <f>IF(N168="zákl. přenesená",J168,0)</f>
        <v>0</v>
      </c>
      <c r="BH168" s="240">
        <f>IF(N168="sníž. přenesená",J168,0)</f>
        <v>0</v>
      </c>
      <c r="BI168" s="240">
        <f>IF(N168="nulová",J168,0)</f>
        <v>0</v>
      </c>
      <c r="BJ168" s="14" t="s">
        <v>86</v>
      </c>
      <c r="BK168" s="240">
        <f>ROUND(I168*H168,2)</f>
        <v>0</v>
      </c>
      <c r="BL168" s="14" t="s">
        <v>101</v>
      </c>
      <c r="BM168" s="239" t="s">
        <v>594</v>
      </c>
    </row>
    <row r="169" s="2" customFormat="1" ht="24.15" customHeight="1">
      <c r="A169" s="35"/>
      <c r="B169" s="36"/>
      <c r="C169" s="241" t="s">
        <v>366</v>
      </c>
      <c r="D169" s="241" t="s">
        <v>256</v>
      </c>
      <c r="E169" s="242" t="s">
        <v>595</v>
      </c>
      <c r="F169" s="243" t="s">
        <v>596</v>
      </c>
      <c r="G169" s="244" t="s">
        <v>287</v>
      </c>
      <c r="H169" s="245">
        <v>365.78399999999999</v>
      </c>
      <c r="I169" s="246"/>
      <c r="J169" s="247">
        <f>ROUND(I169*H169,2)</f>
        <v>0</v>
      </c>
      <c r="K169" s="248"/>
      <c r="L169" s="41"/>
      <c r="M169" s="249" t="s">
        <v>1</v>
      </c>
      <c r="N169" s="250" t="s">
        <v>44</v>
      </c>
      <c r="O169" s="88"/>
      <c r="P169" s="237">
        <f>O169*H169</f>
        <v>0</v>
      </c>
      <c r="Q169" s="237">
        <v>0</v>
      </c>
      <c r="R169" s="237">
        <f>Q169*H169</f>
        <v>0</v>
      </c>
      <c r="S169" s="237">
        <v>0</v>
      </c>
      <c r="T169" s="238">
        <f>S169*H169</f>
        <v>0</v>
      </c>
      <c r="U169" s="35"/>
      <c r="V169" s="35"/>
      <c r="W169" s="35"/>
      <c r="X169" s="35"/>
      <c r="Y169" s="35"/>
      <c r="Z169" s="35"/>
      <c r="AA169" s="35"/>
      <c r="AB169" s="35"/>
      <c r="AC169" s="35"/>
      <c r="AD169" s="35"/>
      <c r="AE169" s="35"/>
      <c r="AR169" s="239" t="s">
        <v>101</v>
      </c>
      <c r="AT169" s="239" t="s">
        <v>256</v>
      </c>
      <c r="AU169" s="239" t="s">
        <v>96</v>
      </c>
      <c r="AY169" s="14" t="s">
        <v>215</v>
      </c>
      <c r="BE169" s="240">
        <f>IF(N169="základní",J169,0)</f>
        <v>0</v>
      </c>
      <c r="BF169" s="240">
        <f>IF(N169="snížená",J169,0)</f>
        <v>0</v>
      </c>
      <c r="BG169" s="240">
        <f>IF(N169="zákl. přenesená",J169,0)</f>
        <v>0</v>
      </c>
      <c r="BH169" s="240">
        <f>IF(N169="sníž. přenesená",J169,0)</f>
        <v>0</v>
      </c>
      <c r="BI169" s="240">
        <f>IF(N169="nulová",J169,0)</f>
        <v>0</v>
      </c>
      <c r="BJ169" s="14" t="s">
        <v>86</v>
      </c>
      <c r="BK169" s="240">
        <f>ROUND(I169*H169,2)</f>
        <v>0</v>
      </c>
      <c r="BL169" s="14" t="s">
        <v>101</v>
      </c>
      <c r="BM169" s="239" t="s">
        <v>597</v>
      </c>
    </row>
    <row r="170" s="2" customFormat="1" ht="24.15" customHeight="1">
      <c r="A170" s="35"/>
      <c r="B170" s="36"/>
      <c r="C170" s="241" t="s">
        <v>370</v>
      </c>
      <c r="D170" s="241" t="s">
        <v>256</v>
      </c>
      <c r="E170" s="242" t="s">
        <v>598</v>
      </c>
      <c r="F170" s="243" t="s">
        <v>599</v>
      </c>
      <c r="G170" s="244" t="s">
        <v>287</v>
      </c>
      <c r="H170" s="245">
        <v>8.3399999999999999</v>
      </c>
      <c r="I170" s="246"/>
      <c r="J170" s="247">
        <f>ROUND(I170*H170,2)</f>
        <v>0</v>
      </c>
      <c r="K170" s="248"/>
      <c r="L170" s="41"/>
      <c r="M170" s="249" t="s">
        <v>1</v>
      </c>
      <c r="N170" s="250" t="s">
        <v>44</v>
      </c>
      <c r="O170" s="88"/>
      <c r="P170" s="237">
        <f>O170*H170</f>
        <v>0</v>
      </c>
      <c r="Q170" s="237">
        <v>0</v>
      </c>
      <c r="R170" s="237">
        <f>Q170*H170</f>
        <v>0</v>
      </c>
      <c r="S170" s="237">
        <v>0</v>
      </c>
      <c r="T170" s="238">
        <f>S170*H170</f>
        <v>0</v>
      </c>
      <c r="U170" s="35"/>
      <c r="V170" s="35"/>
      <c r="W170" s="35"/>
      <c r="X170" s="35"/>
      <c r="Y170" s="35"/>
      <c r="Z170" s="35"/>
      <c r="AA170" s="35"/>
      <c r="AB170" s="35"/>
      <c r="AC170" s="35"/>
      <c r="AD170" s="35"/>
      <c r="AE170" s="35"/>
      <c r="AR170" s="239" t="s">
        <v>101</v>
      </c>
      <c r="AT170" s="239" t="s">
        <v>256</v>
      </c>
      <c r="AU170" s="239" t="s">
        <v>96</v>
      </c>
      <c r="AY170" s="14" t="s">
        <v>215</v>
      </c>
      <c r="BE170" s="240">
        <f>IF(N170="základní",J170,0)</f>
        <v>0</v>
      </c>
      <c r="BF170" s="240">
        <f>IF(N170="snížená",J170,0)</f>
        <v>0</v>
      </c>
      <c r="BG170" s="240">
        <f>IF(N170="zákl. přenesená",J170,0)</f>
        <v>0</v>
      </c>
      <c r="BH170" s="240">
        <f>IF(N170="sníž. přenesená",J170,0)</f>
        <v>0</v>
      </c>
      <c r="BI170" s="240">
        <f>IF(N170="nulová",J170,0)</f>
        <v>0</v>
      </c>
      <c r="BJ170" s="14" t="s">
        <v>86</v>
      </c>
      <c r="BK170" s="240">
        <f>ROUND(I170*H170,2)</f>
        <v>0</v>
      </c>
      <c r="BL170" s="14" t="s">
        <v>101</v>
      </c>
      <c r="BM170" s="239" t="s">
        <v>600</v>
      </c>
    </row>
    <row r="171" s="2" customFormat="1" ht="24.15" customHeight="1">
      <c r="A171" s="35"/>
      <c r="B171" s="36"/>
      <c r="C171" s="241" t="s">
        <v>374</v>
      </c>
      <c r="D171" s="241" t="s">
        <v>256</v>
      </c>
      <c r="E171" s="242" t="s">
        <v>601</v>
      </c>
      <c r="F171" s="243" t="s">
        <v>602</v>
      </c>
      <c r="G171" s="244" t="s">
        <v>287</v>
      </c>
      <c r="H171" s="245">
        <v>17.100000000000001</v>
      </c>
      <c r="I171" s="246"/>
      <c r="J171" s="247">
        <f>ROUND(I171*H171,2)</f>
        <v>0</v>
      </c>
      <c r="K171" s="248"/>
      <c r="L171" s="41"/>
      <c r="M171" s="249" t="s">
        <v>1</v>
      </c>
      <c r="N171" s="250" t="s">
        <v>44</v>
      </c>
      <c r="O171" s="88"/>
      <c r="P171" s="237">
        <f>O171*H171</f>
        <v>0</v>
      </c>
      <c r="Q171" s="237">
        <v>0</v>
      </c>
      <c r="R171" s="237">
        <f>Q171*H171</f>
        <v>0</v>
      </c>
      <c r="S171" s="237">
        <v>0</v>
      </c>
      <c r="T171" s="238">
        <f>S171*H171</f>
        <v>0</v>
      </c>
      <c r="U171" s="35"/>
      <c r="V171" s="35"/>
      <c r="W171" s="35"/>
      <c r="X171" s="35"/>
      <c r="Y171" s="35"/>
      <c r="Z171" s="35"/>
      <c r="AA171" s="35"/>
      <c r="AB171" s="35"/>
      <c r="AC171" s="35"/>
      <c r="AD171" s="35"/>
      <c r="AE171" s="35"/>
      <c r="AR171" s="239" t="s">
        <v>101</v>
      </c>
      <c r="AT171" s="239" t="s">
        <v>256</v>
      </c>
      <c r="AU171" s="239" t="s">
        <v>96</v>
      </c>
      <c r="AY171" s="14" t="s">
        <v>215</v>
      </c>
      <c r="BE171" s="240">
        <f>IF(N171="základní",J171,0)</f>
        <v>0</v>
      </c>
      <c r="BF171" s="240">
        <f>IF(N171="snížená",J171,0)</f>
        <v>0</v>
      </c>
      <c r="BG171" s="240">
        <f>IF(N171="zákl. přenesená",J171,0)</f>
        <v>0</v>
      </c>
      <c r="BH171" s="240">
        <f>IF(N171="sníž. přenesená",J171,0)</f>
        <v>0</v>
      </c>
      <c r="BI171" s="240">
        <f>IF(N171="nulová",J171,0)</f>
        <v>0</v>
      </c>
      <c r="BJ171" s="14" t="s">
        <v>86</v>
      </c>
      <c r="BK171" s="240">
        <f>ROUND(I171*H171,2)</f>
        <v>0</v>
      </c>
      <c r="BL171" s="14" t="s">
        <v>101</v>
      </c>
      <c r="BM171" s="239" t="s">
        <v>603</v>
      </c>
    </row>
    <row r="172" s="2" customFormat="1" ht="24.15" customHeight="1">
      <c r="A172" s="35"/>
      <c r="B172" s="36"/>
      <c r="C172" s="241" t="s">
        <v>378</v>
      </c>
      <c r="D172" s="241" t="s">
        <v>256</v>
      </c>
      <c r="E172" s="242" t="s">
        <v>604</v>
      </c>
      <c r="F172" s="243" t="s">
        <v>605</v>
      </c>
      <c r="G172" s="244" t="s">
        <v>259</v>
      </c>
      <c r="H172" s="245">
        <v>1402</v>
      </c>
      <c r="I172" s="246"/>
      <c r="J172" s="247">
        <f>ROUND(I172*H172,2)</f>
        <v>0</v>
      </c>
      <c r="K172" s="248"/>
      <c r="L172" s="41"/>
      <c r="M172" s="249" t="s">
        <v>1</v>
      </c>
      <c r="N172" s="250" t="s">
        <v>44</v>
      </c>
      <c r="O172" s="88"/>
      <c r="P172" s="237">
        <f>O172*H172</f>
        <v>0</v>
      </c>
      <c r="Q172" s="237">
        <v>0</v>
      </c>
      <c r="R172" s="237">
        <f>Q172*H172</f>
        <v>0</v>
      </c>
      <c r="S172" s="237">
        <v>0</v>
      </c>
      <c r="T172" s="238">
        <f>S172*H172</f>
        <v>0</v>
      </c>
      <c r="U172" s="35"/>
      <c r="V172" s="35"/>
      <c r="W172" s="35"/>
      <c r="X172" s="35"/>
      <c r="Y172" s="35"/>
      <c r="Z172" s="35"/>
      <c r="AA172" s="35"/>
      <c r="AB172" s="35"/>
      <c r="AC172" s="35"/>
      <c r="AD172" s="35"/>
      <c r="AE172" s="35"/>
      <c r="AR172" s="239" t="s">
        <v>101</v>
      </c>
      <c r="AT172" s="239" t="s">
        <v>256</v>
      </c>
      <c r="AU172" s="239" t="s">
        <v>96</v>
      </c>
      <c r="AY172" s="14" t="s">
        <v>215</v>
      </c>
      <c r="BE172" s="240">
        <f>IF(N172="základní",J172,0)</f>
        <v>0</v>
      </c>
      <c r="BF172" s="240">
        <f>IF(N172="snížená",J172,0)</f>
        <v>0</v>
      </c>
      <c r="BG172" s="240">
        <f>IF(N172="zákl. přenesená",J172,0)</f>
        <v>0</v>
      </c>
      <c r="BH172" s="240">
        <f>IF(N172="sníž. přenesená",J172,0)</f>
        <v>0</v>
      </c>
      <c r="BI172" s="240">
        <f>IF(N172="nulová",J172,0)</f>
        <v>0</v>
      </c>
      <c r="BJ172" s="14" t="s">
        <v>86</v>
      </c>
      <c r="BK172" s="240">
        <f>ROUND(I172*H172,2)</f>
        <v>0</v>
      </c>
      <c r="BL172" s="14" t="s">
        <v>101</v>
      </c>
      <c r="BM172" s="239" t="s">
        <v>606</v>
      </c>
    </row>
    <row r="173" s="12" customFormat="1" ht="25.92" customHeight="1">
      <c r="A173" s="12"/>
      <c r="B173" s="210"/>
      <c r="C173" s="211"/>
      <c r="D173" s="212" t="s">
        <v>78</v>
      </c>
      <c r="E173" s="213" t="s">
        <v>439</v>
      </c>
      <c r="F173" s="213" t="s">
        <v>440</v>
      </c>
      <c r="G173" s="211"/>
      <c r="H173" s="211"/>
      <c r="I173" s="214"/>
      <c r="J173" s="215">
        <f>BK173</f>
        <v>0</v>
      </c>
      <c r="K173" s="211"/>
      <c r="L173" s="216"/>
      <c r="M173" s="217"/>
      <c r="N173" s="218"/>
      <c r="O173" s="218"/>
      <c r="P173" s="219">
        <f>SUM(P174:P182)</f>
        <v>0</v>
      </c>
      <c r="Q173" s="218"/>
      <c r="R173" s="219">
        <f>SUM(R174:R182)</f>
        <v>0</v>
      </c>
      <c r="S173" s="218"/>
      <c r="T173" s="220">
        <f>SUM(T174:T182)</f>
        <v>0</v>
      </c>
      <c r="U173" s="12"/>
      <c r="V173" s="12"/>
      <c r="W173" s="12"/>
      <c r="X173" s="12"/>
      <c r="Y173" s="12"/>
      <c r="Z173" s="12"/>
      <c r="AA173" s="12"/>
      <c r="AB173" s="12"/>
      <c r="AC173" s="12"/>
      <c r="AD173" s="12"/>
      <c r="AE173" s="12"/>
      <c r="AR173" s="221" t="s">
        <v>101</v>
      </c>
      <c r="AT173" s="222" t="s">
        <v>78</v>
      </c>
      <c r="AU173" s="222" t="s">
        <v>79</v>
      </c>
      <c r="AY173" s="221" t="s">
        <v>215</v>
      </c>
      <c r="BK173" s="223">
        <f>SUM(BK174:BK182)</f>
        <v>0</v>
      </c>
    </row>
    <row r="174" s="2" customFormat="1" ht="62.7" customHeight="1">
      <c r="A174" s="35"/>
      <c r="B174" s="36"/>
      <c r="C174" s="241" t="s">
        <v>382</v>
      </c>
      <c r="D174" s="241" t="s">
        <v>256</v>
      </c>
      <c r="E174" s="242" t="s">
        <v>442</v>
      </c>
      <c r="F174" s="243" t="s">
        <v>443</v>
      </c>
      <c r="G174" s="244" t="s">
        <v>226</v>
      </c>
      <c r="H174" s="245">
        <v>3</v>
      </c>
      <c r="I174" s="246"/>
      <c r="J174" s="247">
        <f>ROUND(I174*H174,2)</f>
        <v>0</v>
      </c>
      <c r="K174" s="248"/>
      <c r="L174" s="41"/>
      <c r="M174" s="249" t="s">
        <v>1</v>
      </c>
      <c r="N174" s="250" t="s">
        <v>44</v>
      </c>
      <c r="O174" s="88"/>
      <c r="P174" s="237">
        <f>O174*H174</f>
        <v>0</v>
      </c>
      <c r="Q174" s="237">
        <v>0</v>
      </c>
      <c r="R174" s="237">
        <f>Q174*H174</f>
        <v>0</v>
      </c>
      <c r="S174" s="237">
        <v>0</v>
      </c>
      <c r="T174" s="238">
        <f>S174*H174</f>
        <v>0</v>
      </c>
      <c r="U174" s="35"/>
      <c r="V174" s="35"/>
      <c r="W174" s="35"/>
      <c r="X174" s="35"/>
      <c r="Y174" s="35"/>
      <c r="Z174" s="35"/>
      <c r="AA174" s="35"/>
      <c r="AB174" s="35"/>
      <c r="AC174" s="35"/>
      <c r="AD174" s="35"/>
      <c r="AE174" s="35"/>
      <c r="AR174" s="239" t="s">
        <v>227</v>
      </c>
      <c r="AT174" s="239" t="s">
        <v>256</v>
      </c>
      <c r="AU174" s="239" t="s">
        <v>86</v>
      </c>
      <c r="AY174" s="14" t="s">
        <v>215</v>
      </c>
      <c r="BE174" s="240">
        <f>IF(N174="základní",J174,0)</f>
        <v>0</v>
      </c>
      <c r="BF174" s="240">
        <f>IF(N174="snížená",J174,0)</f>
        <v>0</v>
      </c>
      <c r="BG174" s="240">
        <f>IF(N174="zákl. přenesená",J174,0)</f>
        <v>0</v>
      </c>
      <c r="BH174" s="240">
        <f>IF(N174="sníž. přenesená",J174,0)</f>
        <v>0</v>
      </c>
      <c r="BI174" s="240">
        <f>IF(N174="nulová",J174,0)</f>
        <v>0</v>
      </c>
      <c r="BJ174" s="14" t="s">
        <v>86</v>
      </c>
      <c r="BK174" s="240">
        <f>ROUND(I174*H174,2)</f>
        <v>0</v>
      </c>
      <c r="BL174" s="14" t="s">
        <v>227</v>
      </c>
      <c r="BM174" s="239" t="s">
        <v>607</v>
      </c>
    </row>
    <row r="175" s="2" customFormat="1" ht="55.5" customHeight="1">
      <c r="A175" s="35"/>
      <c r="B175" s="36"/>
      <c r="C175" s="241" t="s">
        <v>386</v>
      </c>
      <c r="D175" s="241" t="s">
        <v>256</v>
      </c>
      <c r="E175" s="242" t="s">
        <v>446</v>
      </c>
      <c r="F175" s="243" t="s">
        <v>447</v>
      </c>
      <c r="G175" s="244" t="s">
        <v>249</v>
      </c>
      <c r="H175" s="245">
        <v>1162.0920000000001</v>
      </c>
      <c r="I175" s="246"/>
      <c r="J175" s="247">
        <f>ROUND(I175*H175,2)</f>
        <v>0</v>
      </c>
      <c r="K175" s="248"/>
      <c r="L175" s="41"/>
      <c r="M175" s="249" t="s">
        <v>1</v>
      </c>
      <c r="N175" s="250" t="s">
        <v>44</v>
      </c>
      <c r="O175" s="88"/>
      <c r="P175" s="237">
        <f>O175*H175</f>
        <v>0</v>
      </c>
      <c r="Q175" s="237">
        <v>0</v>
      </c>
      <c r="R175" s="237">
        <f>Q175*H175</f>
        <v>0</v>
      </c>
      <c r="S175" s="237">
        <v>0</v>
      </c>
      <c r="T175" s="238">
        <f>S175*H175</f>
        <v>0</v>
      </c>
      <c r="U175" s="35"/>
      <c r="V175" s="35"/>
      <c r="W175" s="35"/>
      <c r="X175" s="35"/>
      <c r="Y175" s="35"/>
      <c r="Z175" s="35"/>
      <c r="AA175" s="35"/>
      <c r="AB175" s="35"/>
      <c r="AC175" s="35"/>
      <c r="AD175" s="35"/>
      <c r="AE175" s="35"/>
      <c r="AR175" s="239" t="s">
        <v>227</v>
      </c>
      <c r="AT175" s="239" t="s">
        <v>256</v>
      </c>
      <c r="AU175" s="239" t="s">
        <v>86</v>
      </c>
      <c r="AY175" s="14" t="s">
        <v>215</v>
      </c>
      <c r="BE175" s="240">
        <f>IF(N175="základní",J175,0)</f>
        <v>0</v>
      </c>
      <c r="BF175" s="240">
        <f>IF(N175="snížená",J175,0)</f>
        <v>0</v>
      </c>
      <c r="BG175" s="240">
        <f>IF(N175="zákl. přenesená",J175,0)</f>
        <v>0</v>
      </c>
      <c r="BH175" s="240">
        <f>IF(N175="sníž. přenesená",J175,0)</f>
        <v>0</v>
      </c>
      <c r="BI175" s="240">
        <f>IF(N175="nulová",J175,0)</f>
        <v>0</v>
      </c>
      <c r="BJ175" s="14" t="s">
        <v>86</v>
      </c>
      <c r="BK175" s="240">
        <f>ROUND(I175*H175,2)</f>
        <v>0</v>
      </c>
      <c r="BL175" s="14" t="s">
        <v>227</v>
      </c>
      <c r="BM175" s="239" t="s">
        <v>608</v>
      </c>
    </row>
    <row r="176" s="2" customFormat="1" ht="55.5" customHeight="1">
      <c r="A176" s="35"/>
      <c r="B176" s="36"/>
      <c r="C176" s="241" t="s">
        <v>390</v>
      </c>
      <c r="D176" s="241" t="s">
        <v>256</v>
      </c>
      <c r="E176" s="242" t="s">
        <v>609</v>
      </c>
      <c r="F176" s="243" t="s">
        <v>610</v>
      </c>
      <c r="G176" s="244" t="s">
        <v>249</v>
      </c>
      <c r="H176" s="245">
        <v>440.31900000000002</v>
      </c>
      <c r="I176" s="246"/>
      <c r="J176" s="247">
        <f>ROUND(I176*H176,2)</f>
        <v>0</v>
      </c>
      <c r="K176" s="248"/>
      <c r="L176" s="41"/>
      <c r="M176" s="249" t="s">
        <v>1</v>
      </c>
      <c r="N176" s="250" t="s">
        <v>44</v>
      </c>
      <c r="O176" s="88"/>
      <c r="P176" s="237">
        <f>O176*H176</f>
        <v>0</v>
      </c>
      <c r="Q176" s="237">
        <v>0</v>
      </c>
      <c r="R176" s="237">
        <f>Q176*H176</f>
        <v>0</v>
      </c>
      <c r="S176" s="237">
        <v>0</v>
      </c>
      <c r="T176" s="238">
        <f>S176*H176</f>
        <v>0</v>
      </c>
      <c r="U176" s="35"/>
      <c r="V176" s="35"/>
      <c r="W176" s="35"/>
      <c r="X176" s="35"/>
      <c r="Y176" s="35"/>
      <c r="Z176" s="35"/>
      <c r="AA176" s="35"/>
      <c r="AB176" s="35"/>
      <c r="AC176" s="35"/>
      <c r="AD176" s="35"/>
      <c r="AE176" s="35"/>
      <c r="AR176" s="239" t="s">
        <v>227</v>
      </c>
      <c r="AT176" s="239" t="s">
        <v>256</v>
      </c>
      <c r="AU176" s="239" t="s">
        <v>86</v>
      </c>
      <c r="AY176" s="14" t="s">
        <v>215</v>
      </c>
      <c r="BE176" s="240">
        <f>IF(N176="základní",J176,0)</f>
        <v>0</v>
      </c>
      <c r="BF176" s="240">
        <f>IF(N176="snížená",J176,0)</f>
        <v>0</v>
      </c>
      <c r="BG176" s="240">
        <f>IF(N176="zákl. přenesená",J176,0)</f>
        <v>0</v>
      </c>
      <c r="BH176" s="240">
        <f>IF(N176="sníž. přenesená",J176,0)</f>
        <v>0</v>
      </c>
      <c r="BI176" s="240">
        <f>IF(N176="nulová",J176,0)</f>
        <v>0</v>
      </c>
      <c r="BJ176" s="14" t="s">
        <v>86</v>
      </c>
      <c r="BK176" s="240">
        <f>ROUND(I176*H176,2)</f>
        <v>0</v>
      </c>
      <c r="BL176" s="14" t="s">
        <v>227</v>
      </c>
      <c r="BM176" s="239" t="s">
        <v>611</v>
      </c>
    </row>
    <row r="177" s="2" customFormat="1" ht="66.75" customHeight="1">
      <c r="A177" s="35"/>
      <c r="B177" s="36"/>
      <c r="C177" s="241" t="s">
        <v>395</v>
      </c>
      <c r="D177" s="241" t="s">
        <v>256</v>
      </c>
      <c r="E177" s="242" t="s">
        <v>612</v>
      </c>
      <c r="F177" s="243" t="s">
        <v>613</v>
      </c>
      <c r="G177" s="244" t="s">
        <v>249</v>
      </c>
      <c r="H177" s="245">
        <v>155.52000000000001</v>
      </c>
      <c r="I177" s="246"/>
      <c r="J177" s="247">
        <f>ROUND(I177*H177,2)</f>
        <v>0</v>
      </c>
      <c r="K177" s="248"/>
      <c r="L177" s="41"/>
      <c r="M177" s="249" t="s">
        <v>1</v>
      </c>
      <c r="N177" s="250" t="s">
        <v>44</v>
      </c>
      <c r="O177" s="88"/>
      <c r="P177" s="237">
        <f>O177*H177</f>
        <v>0</v>
      </c>
      <c r="Q177" s="237">
        <v>0</v>
      </c>
      <c r="R177" s="237">
        <f>Q177*H177</f>
        <v>0</v>
      </c>
      <c r="S177" s="237">
        <v>0</v>
      </c>
      <c r="T177" s="238">
        <f>S177*H177</f>
        <v>0</v>
      </c>
      <c r="U177" s="35"/>
      <c r="V177" s="35"/>
      <c r="W177" s="35"/>
      <c r="X177" s="35"/>
      <c r="Y177" s="35"/>
      <c r="Z177" s="35"/>
      <c r="AA177" s="35"/>
      <c r="AB177" s="35"/>
      <c r="AC177" s="35"/>
      <c r="AD177" s="35"/>
      <c r="AE177" s="35"/>
      <c r="AR177" s="239" t="s">
        <v>227</v>
      </c>
      <c r="AT177" s="239" t="s">
        <v>256</v>
      </c>
      <c r="AU177" s="239" t="s">
        <v>86</v>
      </c>
      <c r="AY177" s="14" t="s">
        <v>215</v>
      </c>
      <c r="BE177" s="240">
        <f>IF(N177="základní",J177,0)</f>
        <v>0</v>
      </c>
      <c r="BF177" s="240">
        <f>IF(N177="snížená",J177,0)</f>
        <v>0</v>
      </c>
      <c r="BG177" s="240">
        <f>IF(N177="zákl. přenesená",J177,0)</f>
        <v>0</v>
      </c>
      <c r="BH177" s="240">
        <f>IF(N177="sníž. přenesená",J177,0)</f>
        <v>0</v>
      </c>
      <c r="BI177" s="240">
        <f>IF(N177="nulová",J177,0)</f>
        <v>0</v>
      </c>
      <c r="BJ177" s="14" t="s">
        <v>86</v>
      </c>
      <c r="BK177" s="240">
        <f>ROUND(I177*H177,2)</f>
        <v>0</v>
      </c>
      <c r="BL177" s="14" t="s">
        <v>227</v>
      </c>
      <c r="BM177" s="239" t="s">
        <v>614</v>
      </c>
    </row>
    <row r="178" s="2" customFormat="1" ht="62.7" customHeight="1">
      <c r="A178" s="35"/>
      <c r="B178" s="36"/>
      <c r="C178" s="241" t="s">
        <v>399</v>
      </c>
      <c r="D178" s="241" t="s">
        <v>256</v>
      </c>
      <c r="E178" s="242" t="s">
        <v>615</v>
      </c>
      <c r="F178" s="243" t="s">
        <v>616</v>
      </c>
      <c r="G178" s="244" t="s">
        <v>249</v>
      </c>
      <c r="H178" s="245">
        <v>228.49000000000001</v>
      </c>
      <c r="I178" s="246"/>
      <c r="J178" s="247">
        <f>ROUND(I178*H178,2)</f>
        <v>0</v>
      </c>
      <c r="K178" s="248"/>
      <c r="L178" s="41"/>
      <c r="M178" s="249" t="s">
        <v>1</v>
      </c>
      <c r="N178" s="250" t="s">
        <v>44</v>
      </c>
      <c r="O178" s="88"/>
      <c r="P178" s="237">
        <f>O178*H178</f>
        <v>0</v>
      </c>
      <c r="Q178" s="237">
        <v>0</v>
      </c>
      <c r="R178" s="237">
        <f>Q178*H178</f>
        <v>0</v>
      </c>
      <c r="S178" s="237">
        <v>0</v>
      </c>
      <c r="T178" s="238">
        <f>S178*H178</f>
        <v>0</v>
      </c>
      <c r="U178" s="35"/>
      <c r="V178" s="35"/>
      <c r="W178" s="35"/>
      <c r="X178" s="35"/>
      <c r="Y178" s="35"/>
      <c r="Z178" s="35"/>
      <c r="AA178" s="35"/>
      <c r="AB178" s="35"/>
      <c r="AC178" s="35"/>
      <c r="AD178" s="35"/>
      <c r="AE178" s="35"/>
      <c r="AR178" s="239" t="s">
        <v>227</v>
      </c>
      <c r="AT178" s="239" t="s">
        <v>256</v>
      </c>
      <c r="AU178" s="239" t="s">
        <v>86</v>
      </c>
      <c r="AY178" s="14" t="s">
        <v>215</v>
      </c>
      <c r="BE178" s="240">
        <f>IF(N178="základní",J178,0)</f>
        <v>0</v>
      </c>
      <c r="BF178" s="240">
        <f>IF(N178="snížená",J178,0)</f>
        <v>0</v>
      </c>
      <c r="BG178" s="240">
        <f>IF(N178="zákl. přenesená",J178,0)</f>
        <v>0</v>
      </c>
      <c r="BH178" s="240">
        <f>IF(N178="sníž. přenesená",J178,0)</f>
        <v>0</v>
      </c>
      <c r="BI178" s="240">
        <f>IF(N178="nulová",J178,0)</f>
        <v>0</v>
      </c>
      <c r="BJ178" s="14" t="s">
        <v>86</v>
      </c>
      <c r="BK178" s="240">
        <f>ROUND(I178*H178,2)</f>
        <v>0</v>
      </c>
      <c r="BL178" s="14" t="s">
        <v>227</v>
      </c>
      <c r="BM178" s="239" t="s">
        <v>617</v>
      </c>
    </row>
    <row r="179" s="2" customFormat="1" ht="21.75" customHeight="1">
      <c r="A179" s="35"/>
      <c r="B179" s="36"/>
      <c r="C179" s="241" t="s">
        <v>403</v>
      </c>
      <c r="D179" s="241" t="s">
        <v>256</v>
      </c>
      <c r="E179" s="242" t="s">
        <v>618</v>
      </c>
      <c r="F179" s="243" t="s">
        <v>619</v>
      </c>
      <c r="G179" s="244" t="s">
        <v>249</v>
      </c>
      <c r="H179" s="245">
        <v>1162.0920000000001</v>
      </c>
      <c r="I179" s="246"/>
      <c r="J179" s="247">
        <f>ROUND(I179*H179,2)</f>
        <v>0</v>
      </c>
      <c r="K179" s="248"/>
      <c r="L179" s="41"/>
      <c r="M179" s="249" t="s">
        <v>1</v>
      </c>
      <c r="N179" s="250" t="s">
        <v>44</v>
      </c>
      <c r="O179" s="88"/>
      <c r="P179" s="237">
        <f>O179*H179</f>
        <v>0</v>
      </c>
      <c r="Q179" s="237">
        <v>0</v>
      </c>
      <c r="R179" s="237">
        <f>Q179*H179</f>
        <v>0</v>
      </c>
      <c r="S179" s="237">
        <v>0</v>
      </c>
      <c r="T179" s="238">
        <f>S179*H179</f>
        <v>0</v>
      </c>
      <c r="U179" s="35"/>
      <c r="V179" s="35"/>
      <c r="W179" s="35"/>
      <c r="X179" s="35"/>
      <c r="Y179" s="35"/>
      <c r="Z179" s="35"/>
      <c r="AA179" s="35"/>
      <c r="AB179" s="35"/>
      <c r="AC179" s="35"/>
      <c r="AD179" s="35"/>
      <c r="AE179" s="35"/>
      <c r="AR179" s="239" t="s">
        <v>227</v>
      </c>
      <c r="AT179" s="239" t="s">
        <v>256</v>
      </c>
      <c r="AU179" s="239" t="s">
        <v>86</v>
      </c>
      <c r="AY179" s="14" t="s">
        <v>215</v>
      </c>
      <c r="BE179" s="240">
        <f>IF(N179="základní",J179,0)</f>
        <v>0</v>
      </c>
      <c r="BF179" s="240">
        <f>IF(N179="snížená",J179,0)</f>
        <v>0</v>
      </c>
      <c r="BG179" s="240">
        <f>IF(N179="zákl. přenesená",J179,0)</f>
        <v>0</v>
      </c>
      <c r="BH179" s="240">
        <f>IF(N179="sníž. přenesená",J179,0)</f>
        <v>0</v>
      </c>
      <c r="BI179" s="240">
        <f>IF(N179="nulová",J179,0)</f>
        <v>0</v>
      </c>
      <c r="BJ179" s="14" t="s">
        <v>86</v>
      </c>
      <c r="BK179" s="240">
        <f>ROUND(I179*H179,2)</f>
        <v>0</v>
      </c>
      <c r="BL179" s="14" t="s">
        <v>227</v>
      </c>
      <c r="BM179" s="239" t="s">
        <v>620</v>
      </c>
    </row>
    <row r="180" s="2" customFormat="1" ht="24.15" customHeight="1">
      <c r="A180" s="35"/>
      <c r="B180" s="36"/>
      <c r="C180" s="241" t="s">
        <v>407</v>
      </c>
      <c r="D180" s="241" t="s">
        <v>256</v>
      </c>
      <c r="E180" s="242" t="s">
        <v>621</v>
      </c>
      <c r="F180" s="243" t="s">
        <v>622</v>
      </c>
      <c r="G180" s="244" t="s">
        <v>249</v>
      </c>
      <c r="H180" s="245">
        <v>155.52000000000001</v>
      </c>
      <c r="I180" s="246"/>
      <c r="J180" s="247">
        <f>ROUND(I180*H180,2)</f>
        <v>0</v>
      </c>
      <c r="K180" s="248"/>
      <c r="L180" s="41"/>
      <c r="M180" s="249" t="s">
        <v>1</v>
      </c>
      <c r="N180" s="250" t="s">
        <v>44</v>
      </c>
      <c r="O180" s="88"/>
      <c r="P180" s="237">
        <f>O180*H180</f>
        <v>0</v>
      </c>
      <c r="Q180" s="237">
        <v>0</v>
      </c>
      <c r="R180" s="237">
        <f>Q180*H180</f>
        <v>0</v>
      </c>
      <c r="S180" s="237">
        <v>0</v>
      </c>
      <c r="T180" s="238">
        <f>S180*H180</f>
        <v>0</v>
      </c>
      <c r="U180" s="35"/>
      <c r="V180" s="35"/>
      <c r="W180" s="35"/>
      <c r="X180" s="35"/>
      <c r="Y180" s="35"/>
      <c r="Z180" s="35"/>
      <c r="AA180" s="35"/>
      <c r="AB180" s="35"/>
      <c r="AC180" s="35"/>
      <c r="AD180" s="35"/>
      <c r="AE180" s="35"/>
      <c r="AR180" s="239" t="s">
        <v>227</v>
      </c>
      <c r="AT180" s="239" t="s">
        <v>256</v>
      </c>
      <c r="AU180" s="239" t="s">
        <v>86</v>
      </c>
      <c r="AY180" s="14" t="s">
        <v>215</v>
      </c>
      <c r="BE180" s="240">
        <f>IF(N180="základní",J180,0)</f>
        <v>0</v>
      </c>
      <c r="BF180" s="240">
        <f>IF(N180="snížená",J180,0)</f>
        <v>0</v>
      </c>
      <c r="BG180" s="240">
        <f>IF(N180="zákl. přenesená",J180,0)</f>
        <v>0</v>
      </c>
      <c r="BH180" s="240">
        <f>IF(N180="sníž. přenesená",J180,0)</f>
        <v>0</v>
      </c>
      <c r="BI180" s="240">
        <f>IF(N180="nulová",J180,0)</f>
        <v>0</v>
      </c>
      <c r="BJ180" s="14" t="s">
        <v>86</v>
      </c>
      <c r="BK180" s="240">
        <f>ROUND(I180*H180,2)</f>
        <v>0</v>
      </c>
      <c r="BL180" s="14" t="s">
        <v>227</v>
      </c>
      <c r="BM180" s="239" t="s">
        <v>623</v>
      </c>
    </row>
    <row r="181" s="2" customFormat="1" ht="21.75" customHeight="1">
      <c r="A181" s="35"/>
      <c r="B181" s="36"/>
      <c r="C181" s="241" t="s">
        <v>411</v>
      </c>
      <c r="D181" s="241" t="s">
        <v>256</v>
      </c>
      <c r="E181" s="242" t="s">
        <v>624</v>
      </c>
      <c r="F181" s="243" t="s">
        <v>625</v>
      </c>
      <c r="G181" s="244" t="s">
        <v>249</v>
      </c>
      <c r="H181" s="245">
        <v>1160.742</v>
      </c>
      <c r="I181" s="246"/>
      <c r="J181" s="247">
        <f>ROUND(I181*H181,2)</f>
        <v>0</v>
      </c>
      <c r="K181" s="248"/>
      <c r="L181" s="41"/>
      <c r="M181" s="249" t="s">
        <v>1</v>
      </c>
      <c r="N181" s="250" t="s">
        <v>44</v>
      </c>
      <c r="O181" s="88"/>
      <c r="P181" s="237">
        <f>O181*H181</f>
        <v>0</v>
      </c>
      <c r="Q181" s="237">
        <v>0</v>
      </c>
      <c r="R181" s="237">
        <f>Q181*H181</f>
        <v>0</v>
      </c>
      <c r="S181" s="237">
        <v>0</v>
      </c>
      <c r="T181" s="238">
        <f>S181*H181</f>
        <v>0</v>
      </c>
      <c r="U181" s="35"/>
      <c r="V181" s="35"/>
      <c r="W181" s="35"/>
      <c r="X181" s="35"/>
      <c r="Y181" s="35"/>
      <c r="Z181" s="35"/>
      <c r="AA181" s="35"/>
      <c r="AB181" s="35"/>
      <c r="AC181" s="35"/>
      <c r="AD181" s="35"/>
      <c r="AE181" s="35"/>
      <c r="AR181" s="239" t="s">
        <v>227</v>
      </c>
      <c r="AT181" s="239" t="s">
        <v>256</v>
      </c>
      <c r="AU181" s="239" t="s">
        <v>86</v>
      </c>
      <c r="AY181" s="14" t="s">
        <v>215</v>
      </c>
      <c r="BE181" s="240">
        <f>IF(N181="základní",J181,0)</f>
        <v>0</v>
      </c>
      <c r="BF181" s="240">
        <f>IF(N181="snížená",J181,0)</f>
        <v>0</v>
      </c>
      <c r="BG181" s="240">
        <f>IF(N181="zákl. přenesená",J181,0)</f>
        <v>0</v>
      </c>
      <c r="BH181" s="240">
        <f>IF(N181="sníž. přenesená",J181,0)</f>
        <v>0</v>
      </c>
      <c r="BI181" s="240">
        <f>IF(N181="nulová",J181,0)</f>
        <v>0</v>
      </c>
      <c r="BJ181" s="14" t="s">
        <v>86</v>
      </c>
      <c r="BK181" s="240">
        <f>ROUND(I181*H181,2)</f>
        <v>0</v>
      </c>
      <c r="BL181" s="14" t="s">
        <v>227</v>
      </c>
      <c r="BM181" s="239" t="s">
        <v>626</v>
      </c>
    </row>
    <row r="182" s="2" customFormat="1" ht="16.5" customHeight="1">
      <c r="A182" s="35"/>
      <c r="B182" s="36"/>
      <c r="C182" s="241" t="s">
        <v>415</v>
      </c>
      <c r="D182" s="241" t="s">
        <v>256</v>
      </c>
      <c r="E182" s="242" t="s">
        <v>627</v>
      </c>
      <c r="F182" s="243" t="s">
        <v>628</v>
      </c>
      <c r="G182" s="244" t="s">
        <v>249</v>
      </c>
      <c r="H182" s="245">
        <v>1.3500000000000001</v>
      </c>
      <c r="I182" s="246"/>
      <c r="J182" s="247">
        <f>ROUND(I182*H182,2)</f>
        <v>0</v>
      </c>
      <c r="K182" s="248"/>
      <c r="L182" s="41"/>
      <c r="M182" s="251" t="s">
        <v>1</v>
      </c>
      <c r="N182" s="252" t="s">
        <v>44</v>
      </c>
      <c r="O182" s="253"/>
      <c r="P182" s="254">
        <f>O182*H182</f>
        <v>0</v>
      </c>
      <c r="Q182" s="254">
        <v>0</v>
      </c>
      <c r="R182" s="254">
        <f>Q182*H182</f>
        <v>0</v>
      </c>
      <c r="S182" s="254">
        <v>0</v>
      </c>
      <c r="T182" s="255">
        <f>S182*H182</f>
        <v>0</v>
      </c>
      <c r="U182" s="35"/>
      <c r="V182" s="35"/>
      <c r="W182" s="35"/>
      <c r="X182" s="35"/>
      <c r="Y182" s="35"/>
      <c r="Z182" s="35"/>
      <c r="AA182" s="35"/>
      <c r="AB182" s="35"/>
      <c r="AC182" s="35"/>
      <c r="AD182" s="35"/>
      <c r="AE182" s="35"/>
      <c r="AR182" s="239" t="s">
        <v>227</v>
      </c>
      <c r="AT182" s="239" t="s">
        <v>256</v>
      </c>
      <c r="AU182" s="239" t="s">
        <v>86</v>
      </c>
      <c r="AY182" s="14" t="s">
        <v>215</v>
      </c>
      <c r="BE182" s="240">
        <f>IF(N182="základní",J182,0)</f>
        <v>0</v>
      </c>
      <c r="BF182" s="240">
        <f>IF(N182="snížená",J182,0)</f>
        <v>0</v>
      </c>
      <c r="BG182" s="240">
        <f>IF(N182="zákl. přenesená",J182,0)</f>
        <v>0</v>
      </c>
      <c r="BH182" s="240">
        <f>IF(N182="sníž. přenesená",J182,0)</f>
        <v>0</v>
      </c>
      <c r="BI182" s="240">
        <f>IF(N182="nulová",J182,0)</f>
        <v>0</v>
      </c>
      <c r="BJ182" s="14" t="s">
        <v>86</v>
      </c>
      <c r="BK182" s="240">
        <f>ROUND(I182*H182,2)</f>
        <v>0</v>
      </c>
      <c r="BL182" s="14" t="s">
        <v>227</v>
      </c>
      <c r="BM182" s="239" t="s">
        <v>629</v>
      </c>
    </row>
    <row r="183" s="2" customFormat="1" ht="6.96" customHeight="1">
      <c r="A183" s="35"/>
      <c r="B183" s="63"/>
      <c r="C183" s="64"/>
      <c r="D183" s="64"/>
      <c r="E183" s="64"/>
      <c r="F183" s="64"/>
      <c r="G183" s="64"/>
      <c r="H183" s="64"/>
      <c r="I183" s="64"/>
      <c r="J183" s="64"/>
      <c r="K183" s="64"/>
      <c r="L183" s="41"/>
      <c r="M183" s="35"/>
      <c r="O183" s="35"/>
      <c r="P183" s="35"/>
      <c r="Q183" s="35"/>
      <c r="R183" s="35"/>
      <c r="S183" s="35"/>
      <c r="T183" s="35"/>
      <c r="U183" s="35"/>
      <c r="V183" s="35"/>
      <c r="W183" s="35"/>
      <c r="X183" s="35"/>
      <c r="Y183" s="35"/>
      <c r="Z183" s="35"/>
      <c r="AA183" s="35"/>
      <c r="AB183" s="35"/>
      <c r="AC183" s="35"/>
      <c r="AD183" s="35"/>
      <c r="AE183" s="35"/>
    </row>
  </sheetData>
  <sheetProtection sheet="1" autoFilter="0" formatColumns="0" formatRows="0" objects="1" scenarios="1" spinCount="100000" saltValue="CCEgSRiEBsDQP37cPpOchZlS4kredF1wXTKO5iiNvYzaJGPJBgWXwdtIxyHfZy8Xl+5ZqLmuqOd24hJdpE/hNw==" hashValue="PyOlUwEbf8YfrWAGEGPx5TyY0yr0ET7HZd7fUcS1T66Ha3bAvBsNoMhrObzwynOS/vpM0LaBdLNNmoAFJ1CyGQ==" algorithmName="SHA-512" password="CC35"/>
  <autoFilter ref="C127:K182"/>
  <mergeCells count="15">
    <mergeCell ref="E7:H7"/>
    <mergeCell ref="E11:H11"/>
    <mergeCell ref="E9:H9"/>
    <mergeCell ref="E13:H13"/>
    <mergeCell ref="E22:H22"/>
    <mergeCell ref="E31:H31"/>
    <mergeCell ref="E85:H85"/>
    <mergeCell ref="E89:H89"/>
    <mergeCell ref="E87:H87"/>
    <mergeCell ref="E91:H91"/>
    <mergeCell ref="E114:H114"/>
    <mergeCell ref="E118:H118"/>
    <mergeCell ref="E116:H116"/>
    <mergeCell ref="E120:H12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105</v>
      </c>
    </row>
    <row r="3" s="1" customFormat="1" ht="6.96" customHeight="1">
      <c r="B3" s="144"/>
      <c r="C3" s="145"/>
      <c r="D3" s="145"/>
      <c r="E3" s="145"/>
      <c r="F3" s="145"/>
      <c r="G3" s="145"/>
      <c r="H3" s="145"/>
      <c r="I3" s="145"/>
      <c r="J3" s="145"/>
      <c r="K3" s="145"/>
      <c r="L3" s="17"/>
      <c r="AT3" s="14" t="s">
        <v>88</v>
      </c>
    </row>
    <row r="4" s="1" customFormat="1" ht="24.96" customHeight="1">
      <c r="B4" s="17"/>
      <c r="D4" s="146" t="s">
        <v>185</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úseku Nejdek - Nové Hamry</v>
      </c>
      <c r="F7" s="148"/>
      <c r="G7" s="148"/>
      <c r="H7" s="148"/>
      <c r="L7" s="17"/>
    </row>
    <row r="8">
      <c r="B8" s="17"/>
      <c r="D8" s="148" t="s">
        <v>186</v>
      </c>
      <c r="L8" s="17"/>
    </row>
    <row r="9" s="1" customFormat="1" ht="16.5" customHeight="1">
      <c r="B9" s="17"/>
      <c r="E9" s="149" t="s">
        <v>187</v>
      </c>
      <c r="F9" s="1"/>
      <c r="G9" s="1"/>
      <c r="H9" s="1"/>
      <c r="L9" s="17"/>
    </row>
    <row r="10" s="1" customFormat="1" ht="12" customHeight="1">
      <c r="B10" s="17"/>
      <c r="D10" s="148" t="s">
        <v>188</v>
      </c>
      <c r="L10" s="17"/>
    </row>
    <row r="11" s="2" customFormat="1" ht="16.5" customHeight="1">
      <c r="A11" s="35"/>
      <c r="B11" s="41"/>
      <c r="C11" s="35"/>
      <c r="D11" s="35"/>
      <c r="E11" s="150" t="s">
        <v>189</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630</v>
      </c>
      <c r="E12" s="35"/>
      <c r="F12" s="35"/>
      <c r="G12" s="35"/>
      <c r="H12" s="35"/>
      <c r="I12" s="35"/>
      <c r="J12" s="35"/>
      <c r="K12" s="35"/>
      <c r="L12" s="60"/>
      <c r="S12" s="35"/>
      <c r="T12" s="35"/>
      <c r="U12" s="35"/>
      <c r="V12" s="35"/>
      <c r="W12" s="35"/>
      <c r="X12" s="35"/>
      <c r="Y12" s="35"/>
      <c r="Z12" s="35"/>
      <c r="AA12" s="35"/>
      <c r="AB12" s="35"/>
      <c r="AC12" s="35"/>
      <c r="AD12" s="35"/>
      <c r="AE12" s="35"/>
    </row>
    <row r="13" s="2" customFormat="1" ht="30" customHeight="1">
      <c r="A13" s="35"/>
      <c r="B13" s="41"/>
      <c r="C13" s="35"/>
      <c r="D13" s="35"/>
      <c r="E13" s="151" t="s">
        <v>631</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26. 9. 2022</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26</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27</v>
      </c>
      <c r="F19" s="35"/>
      <c r="G19" s="35"/>
      <c r="H19" s="35"/>
      <c r="I19" s="148" t="s">
        <v>28</v>
      </c>
      <c r="J19" s="138" t="s">
        <v>1</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30</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28</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32</v>
      </c>
      <c r="E24" s="35"/>
      <c r="F24" s="35"/>
      <c r="G24" s="35"/>
      <c r="H24" s="35"/>
      <c r="I24" s="148" t="s">
        <v>25</v>
      </c>
      <c r="J24" s="138" t="s">
        <v>33</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34</v>
      </c>
      <c r="F25" s="35"/>
      <c r="G25" s="35"/>
      <c r="H25" s="35"/>
      <c r="I25" s="148" t="s">
        <v>28</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36</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37</v>
      </c>
      <c r="F28" s="35"/>
      <c r="G28" s="35"/>
      <c r="H28" s="35"/>
      <c r="I28" s="148" t="s">
        <v>28</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38</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39</v>
      </c>
      <c r="E34" s="35"/>
      <c r="F34" s="35"/>
      <c r="G34" s="35"/>
      <c r="H34" s="35"/>
      <c r="I34" s="35"/>
      <c r="J34" s="159">
        <f>ROUND(J129,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41</v>
      </c>
      <c r="G36" s="35"/>
      <c r="H36" s="35"/>
      <c r="I36" s="160" t="s">
        <v>40</v>
      </c>
      <c r="J36" s="160" t="s">
        <v>42</v>
      </c>
      <c r="K36" s="35"/>
      <c r="L36" s="60"/>
      <c r="S36" s="35"/>
      <c r="T36" s="35"/>
      <c r="U36" s="35"/>
      <c r="V36" s="35"/>
      <c r="W36" s="35"/>
      <c r="X36" s="35"/>
      <c r="Y36" s="35"/>
      <c r="Z36" s="35"/>
      <c r="AA36" s="35"/>
      <c r="AB36" s="35"/>
      <c r="AC36" s="35"/>
      <c r="AD36" s="35"/>
      <c r="AE36" s="35"/>
    </row>
    <row r="37" s="2" customFormat="1" ht="14.4" customHeight="1">
      <c r="A37" s="35"/>
      <c r="B37" s="41"/>
      <c r="C37" s="35"/>
      <c r="D37" s="150" t="s">
        <v>43</v>
      </c>
      <c r="E37" s="148" t="s">
        <v>44</v>
      </c>
      <c r="F37" s="161">
        <f>ROUND((SUM(BE129:BE153)),  2)</f>
        <v>0</v>
      </c>
      <c r="G37" s="35"/>
      <c r="H37" s="35"/>
      <c r="I37" s="162">
        <v>0.20999999999999999</v>
      </c>
      <c r="J37" s="161">
        <f>ROUND(((SUM(BE129:BE153))*I37),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45</v>
      </c>
      <c r="F38" s="161">
        <f>ROUND((SUM(BF129:BF153)),  2)</f>
        <v>0</v>
      </c>
      <c r="G38" s="35"/>
      <c r="H38" s="35"/>
      <c r="I38" s="162">
        <v>0.14999999999999999</v>
      </c>
      <c r="J38" s="161">
        <f>ROUND(((SUM(BF129:BF153))*I38),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46</v>
      </c>
      <c r="F39" s="161">
        <f>ROUND((SUM(BG129:BG153)),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47</v>
      </c>
      <c r="F40" s="161">
        <f>ROUND((SUM(BH129:BH153)),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48</v>
      </c>
      <c r="F41" s="161">
        <f>ROUND((SUM(BI129:BI153)),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49</v>
      </c>
      <c r="E43" s="165"/>
      <c r="F43" s="165"/>
      <c r="G43" s="166" t="s">
        <v>50</v>
      </c>
      <c r="H43" s="167" t="s">
        <v>51</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52</v>
      </c>
      <c r="E50" s="171"/>
      <c r="F50" s="171"/>
      <c r="G50" s="170" t="s">
        <v>53</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54</v>
      </c>
      <c r="E61" s="173"/>
      <c r="F61" s="174" t="s">
        <v>55</v>
      </c>
      <c r="G61" s="172" t="s">
        <v>54</v>
      </c>
      <c r="H61" s="173"/>
      <c r="I61" s="173"/>
      <c r="J61" s="175" t="s">
        <v>55</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56</v>
      </c>
      <c r="E65" s="176"/>
      <c r="F65" s="176"/>
      <c r="G65" s="170" t="s">
        <v>57</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54</v>
      </c>
      <c r="E76" s="173"/>
      <c r="F76" s="174" t="s">
        <v>55</v>
      </c>
      <c r="G76" s="172" t="s">
        <v>54</v>
      </c>
      <c r="H76" s="173"/>
      <c r="I76" s="173"/>
      <c r="J76" s="175" t="s">
        <v>55</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192</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úseku Nejdek - Nové Hamry</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186</v>
      </c>
      <c r="D86" s="19"/>
      <c r="E86" s="19"/>
      <c r="F86" s="19"/>
      <c r="G86" s="19"/>
      <c r="H86" s="19"/>
      <c r="I86" s="19"/>
      <c r="J86" s="19"/>
      <c r="K86" s="19"/>
      <c r="L86" s="17"/>
    </row>
    <row r="87" s="1" customFormat="1" ht="16.5" customHeight="1">
      <c r="B87" s="18"/>
      <c r="C87" s="19"/>
      <c r="D87" s="19"/>
      <c r="E87" s="181" t="s">
        <v>187</v>
      </c>
      <c r="F87" s="19"/>
      <c r="G87" s="19"/>
      <c r="H87" s="19"/>
      <c r="I87" s="19"/>
      <c r="J87" s="19"/>
      <c r="K87" s="19"/>
      <c r="L87" s="17"/>
    </row>
    <row r="88" s="1" customFormat="1" ht="12" customHeight="1">
      <c r="B88" s="18"/>
      <c r="C88" s="29" t="s">
        <v>188</v>
      </c>
      <c r="D88" s="19"/>
      <c r="E88" s="19"/>
      <c r="F88" s="19"/>
      <c r="G88" s="19"/>
      <c r="H88" s="19"/>
      <c r="I88" s="19"/>
      <c r="J88" s="19"/>
      <c r="K88" s="19"/>
      <c r="L88" s="17"/>
    </row>
    <row r="89" s="2" customFormat="1" ht="16.5" customHeight="1">
      <c r="A89" s="35"/>
      <c r="B89" s="36"/>
      <c r="C89" s="37"/>
      <c r="D89" s="37"/>
      <c r="E89" s="182" t="s">
        <v>189</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630</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30" customHeight="1">
      <c r="A91" s="35"/>
      <c r="B91" s="36"/>
      <c r="C91" s="37"/>
      <c r="D91" s="37"/>
      <c r="E91" s="73" t="str">
        <f>E13</f>
        <v>SO 10-11-01.1 - Nejdek (mimo) - METALIS, železniční spodek ÚRS</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26. 9. 2022</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Správa železnic, státní organizace</v>
      </c>
      <c r="G95" s="37"/>
      <c r="H95" s="37"/>
      <c r="I95" s="29" t="s">
        <v>32</v>
      </c>
      <c r="J95" s="33" t="str">
        <f>E25</f>
        <v>Progi spol. s r.o.</v>
      </c>
      <c r="K95" s="37"/>
      <c r="L95" s="60"/>
      <c r="S95" s="35"/>
      <c r="T95" s="35"/>
      <c r="U95" s="35"/>
      <c r="V95" s="35"/>
      <c r="W95" s="35"/>
      <c r="X95" s="35"/>
      <c r="Y95" s="35"/>
      <c r="Z95" s="35"/>
      <c r="AA95" s="35"/>
      <c r="AB95" s="35"/>
      <c r="AC95" s="35"/>
      <c r="AD95" s="35"/>
      <c r="AE95" s="35"/>
    </row>
    <row r="96" s="2" customFormat="1" ht="15.15" customHeight="1">
      <c r="A96" s="35"/>
      <c r="B96" s="36"/>
      <c r="C96" s="29" t="s">
        <v>30</v>
      </c>
      <c r="D96" s="37"/>
      <c r="E96" s="37"/>
      <c r="F96" s="24" t="str">
        <f>IF(E22="","",E22)</f>
        <v>Vyplň údaj</v>
      </c>
      <c r="G96" s="37"/>
      <c r="H96" s="37"/>
      <c r="I96" s="29" t="s">
        <v>36</v>
      </c>
      <c r="J96" s="33" t="str">
        <f>E28</f>
        <v>Pavlína Liprtová</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193</v>
      </c>
      <c r="D98" s="184"/>
      <c r="E98" s="184"/>
      <c r="F98" s="184"/>
      <c r="G98" s="184"/>
      <c r="H98" s="184"/>
      <c r="I98" s="184"/>
      <c r="J98" s="185" t="s">
        <v>194</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195</v>
      </c>
      <c r="D100" s="37"/>
      <c r="E100" s="37"/>
      <c r="F100" s="37"/>
      <c r="G100" s="37"/>
      <c r="H100" s="37"/>
      <c r="I100" s="37"/>
      <c r="J100" s="107">
        <f>J129</f>
        <v>0</v>
      </c>
      <c r="K100" s="37"/>
      <c r="L100" s="60"/>
      <c r="S100" s="35"/>
      <c r="T100" s="35"/>
      <c r="U100" s="35"/>
      <c r="V100" s="35"/>
      <c r="W100" s="35"/>
      <c r="X100" s="35"/>
      <c r="Y100" s="35"/>
      <c r="Z100" s="35"/>
      <c r="AA100" s="35"/>
      <c r="AB100" s="35"/>
      <c r="AC100" s="35"/>
      <c r="AD100" s="35"/>
      <c r="AE100" s="35"/>
      <c r="AU100" s="14" t="s">
        <v>196</v>
      </c>
    </row>
    <row r="101" s="9" customFormat="1" ht="24.96" customHeight="1">
      <c r="A101" s="9"/>
      <c r="B101" s="187"/>
      <c r="C101" s="188"/>
      <c r="D101" s="189" t="s">
        <v>197</v>
      </c>
      <c r="E101" s="190"/>
      <c r="F101" s="190"/>
      <c r="G101" s="190"/>
      <c r="H101" s="190"/>
      <c r="I101" s="190"/>
      <c r="J101" s="191">
        <f>J130</f>
        <v>0</v>
      </c>
      <c r="K101" s="188"/>
      <c r="L101" s="192"/>
      <c r="S101" s="9"/>
      <c r="T101" s="9"/>
      <c r="U101" s="9"/>
      <c r="V101" s="9"/>
      <c r="W101" s="9"/>
      <c r="X101" s="9"/>
      <c r="Y101" s="9"/>
      <c r="Z101" s="9"/>
      <c r="AA101" s="9"/>
      <c r="AB101" s="9"/>
      <c r="AC101" s="9"/>
      <c r="AD101" s="9"/>
      <c r="AE101" s="9"/>
    </row>
    <row r="102" s="10" customFormat="1" ht="19.92" customHeight="1">
      <c r="A102" s="10"/>
      <c r="B102" s="193"/>
      <c r="C102" s="129"/>
      <c r="D102" s="194" t="s">
        <v>632</v>
      </c>
      <c r="E102" s="195"/>
      <c r="F102" s="195"/>
      <c r="G102" s="195"/>
      <c r="H102" s="195"/>
      <c r="I102" s="195"/>
      <c r="J102" s="196">
        <f>J131</f>
        <v>0</v>
      </c>
      <c r="K102" s="129"/>
      <c r="L102" s="197"/>
      <c r="S102" s="10"/>
      <c r="T102" s="10"/>
      <c r="U102" s="10"/>
      <c r="V102" s="10"/>
      <c r="W102" s="10"/>
      <c r="X102" s="10"/>
      <c r="Y102" s="10"/>
      <c r="Z102" s="10"/>
      <c r="AA102" s="10"/>
      <c r="AB102" s="10"/>
      <c r="AC102" s="10"/>
      <c r="AD102" s="10"/>
      <c r="AE102" s="10"/>
    </row>
    <row r="103" s="10" customFormat="1" ht="14.88" customHeight="1">
      <c r="A103" s="10"/>
      <c r="B103" s="193"/>
      <c r="C103" s="129"/>
      <c r="D103" s="194" t="s">
        <v>633</v>
      </c>
      <c r="E103" s="195"/>
      <c r="F103" s="195"/>
      <c r="G103" s="195"/>
      <c r="H103" s="195"/>
      <c r="I103" s="195"/>
      <c r="J103" s="196">
        <f>J135</f>
        <v>0</v>
      </c>
      <c r="K103" s="129"/>
      <c r="L103" s="197"/>
      <c r="S103" s="10"/>
      <c r="T103" s="10"/>
      <c r="U103" s="10"/>
      <c r="V103" s="10"/>
      <c r="W103" s="10"/>
      <c r="X103" s="10"/>
      <c r="Y103" s="10"/>
      <c r="Z103" s="10"/>
      <c r="AA103" s="10"/>
      <c r="AB103" s="10"/>
      <c r="AC103" s="10"/>
      <c r="AD103" s="10"/>
      <c r="AE103" s="10"/>
    </row>
    <row r="104" s="10" customFormat="1" ht="19.92" customHeight="1">
      <c r="A104" s="10"/>
      <c r="B104" s="193"/>
      <c r="C104" s="129"/>
      <c r="D104" s="194" t="s">
        <v>634</v>
      </c>
      <c r="E104" s="195"/>
      <c r="F104" s="195"/>
      <c r="G104" s="195"/>
      <c r="H104" s="195"/>
      <c r="I104" s="195"/>
      <c r="J104" s="196">
        <f>J141</f>
        <v>0</v>
      </c>
      <c r="K104" s="129"/>
      <c r="L104" s="197"/>
      <c r="S104" s="10"/>
      <c r="T104" s="10"/>
      <c r="U104" s="10"/>
      <c r="V104" s="10"/>
      <c r="W104" s="10"/>
      <c r="X104" s="10"/>
      <c r="Y104" s="10"/>
      <c r="Z104" s="10"/>
      <c r="AA104" s="10"/>
      <c r="AB104" s="10"/>
      <c r="AC104" s="10"/>
      <c r="AD104" s="10"/>
      <c r="AE104" s="10"/>
    </row>
    <row r="105" s="10" customFormat="1" ht="19.92" customHeight="1">
      <c r="A105" s="10"/>
      <c r="B105" s="193"/>
      <c r="C105" s="129"/>
      <c r="D105" s="194" t="s">
        <v>635</v>
      </c>
      <c r="E105" s="195"/>
      <c r="F105" s="195"/>
      <c r="G105" s="195"/>
      <c r="H105" s="195"/>
      <c r="I105" s="195"/>
      <c r="J105" s="196">
        <f>J145</f>
        <v>0</v>
      </c>
      <c r="K105" s="129"/>
      <c r="L105" s="197"/>
      <c r="S105" s="10"/>
      <c r="T105" s="10"/>
      <c r="U105" s="10"/>
      <c r="V105" s="10"/>
      <c r="W105" s="10"/>
      <c r="X105" s="10"/>
      <c r="Y105" s="10"/>
      <c r="Z105" s="10"/>
      <c r="AA105" s="10"/>
      <c r="AB105" s="10"/>
      <c r="AC105" s="10"/>
      <c r="AD105" s="10"/>
      <c r="AE105" s="10"/>
    </row>
    <row r="106" s="2" customFormat="1" ht="21.84" customHeight="1">
      <c r="A106" s="35"/>
      <c r="B106" s="36"/>
      <c r="C106" s="37"/>
      <c r="D106" s="37"/>
      <c r="E106" s="37"/>
      <c r="F106" s="37"/>
      <c r="G106" s="37"/>
      <c r="H106" s="37"/>
      <c r="I106" s="37"/>
      <c r="J106" s="37"/>
      <c r="K106" s="37"/>
      <c r="L106" s="60"/>
      <c r="S106" s="35"/>
      <c r="T106" s="35"/>
      <c r="U106" s="35"/>
      <c r="V106" s="35"/>
      <c r="W106" s="35"/>
      <c r="X106" s="35"/>
      <c r="Y106" s="35"/>
      <c r="Z106" s="35"/>
      <c r="AA106" s="35"/>
      <c r="AB106" s="35"/>
      <c r="AC106" s="35"/>
      <c r="AD106" s="35"/>
      <c r="AE106" s="35"/>
    </row>
    <row r="107" s="2" customFormat="1" ht="6.96" customHeight="1">
      <c r="A107" s="35"/>
      <c r="B107" s="63"/>
      <c r="C107" s="64"/>
      <c r="D107" s="64"/>
      <c r="E107" s="64"/>
      <c r="F107" s="64"/>
      <c r="G107" s="64"/>
      <c r="H107" s="64"/>
      <c r="I107" s="64"/>
      <c r="J107" s="64"/>
      <c r="K107" s="64"/>
      <c r="L107" s="60"/>
      <c r="S107" s="35"/>
      <c r="T107" s="35"/>
      <c r="U107" s="35"/>
      <c r="V107" s="35"/>
      <c r="W107" s="35"/>
      <c r="X107" s="35"/>
      <c r="Y107" s="35"/>
      <c r="Z107" s="35"/>
      <c r="AA107" s="35"/>
      <c r="AB107" s="35"/>
      <c r="AC107" s="35"/>
      <c r="AD107" s="35"/>
      <c r="AE107" s="35"/>
    </row>
    <row r="111" s="2" customFormat="1" ht="6.96" customHeight="1">
      <c r="A111" s="35"/>
      <c r="B111" s="65"/>
      <c r="C111" s="66"/>
      <c r="D111" s="66"/>
      <c r="E111" s="66"/>
      <c r="F111" s="66"/>
      <c r="G111" s="66"/>
      <c r="H111" s="66"/>
      <c r="I111" s="66"/>
      <c r="J111" s="66"/>
      <c r="K111" s="66"/>
      <c r="L111" s="60"/>
      <c r="S111" s="35"/>
      <c r="T111" s="35"/>
      <c r="U111" s="35"/>
      <c r="V111" s="35"/>
      <c r="W111" s="35"/>
      <c r="X111" s="35"/>
      <c r="Y111" s="35"/>
      <c r="Z111" s="35"/>
      <c r="AA111" s="35"/>
      <c r="AB111" s="35"/>
      <c r="AC111" s="35"/>
      <c r="AD111" s="35"/>
      <c r="AE111" s="35"/>
    </row>
    <row r="112" s="2" customFormat="1" ht="24.96" customHeight="1">
      <c r="A112" s="35"/>
      <c r="B112" s="36"/>
      <c r="C112" s="20" t="s">
        <v>200</v>
      </c>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6.96"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2" customHeight="1">
      <c r="A114" s="35"/>
      <c r="B114" s="36"/>
      <c r="C114" s="29" t="s">
        <v>16</v>
      </c>
      <c r="D114" s="37"/>
      <c r="E114" s="37"/>
      <c r="F114" s="37"/>
      <c r="G114" s="37"/>
      <c r="H114" s="37"/>
      <c r="I114" s="37"/>
      <c r="J114" s="37"/>
      <c r="K114" s="37"/>
      <c r="L114" s="60"/>
      <c r="S114" s="35"/>
      <c r="T114" s="35"/>
      <c r="U114" s="35"/>
      <c r="V114" s="35"/>
      <c r="W114" s="35"/>
      <c r="X114" s="35"/>
      <c r="Y114" s="35"/>
      <c r="Z114" s="35"/>
      <c r="AA114" s="35"/>
      <c r="AB114" s="35"/>
      <c r="AC114" s="35"/>
      <c r="AD114" s="35"/>
      <c r="AE114" s="35"/>
    </row>
    <row r="115" s="2" customFormat="1" ht="16.5" customHeight="1">
      <c r="A115" s="35"/>
      <c r="B115" s="36"/>
      <c r="C115" s="37"/>
      <c r="D115" s="37"/>
      <c r="E115" s="181" t="str">
        <f>E7</f>
        <v>Oprava úseku Nejdek - Nové Hamry</v>
      </c>
      <c r="F115" s="29"/>
      <c r="G115" s="29"/>
      <c r="H115" s="29"/>
      <c r="I115" s="37"/>
      <c r="J115" s="37"/>
      <c r="K115" s="37"/>
      <c r="L115" s="60"/>
      <c r="S115" s="35"/>
      <c r="T115" s="35"/>
      <c r="U115" s="35"/>
      <c r="V115" s="35"/>
      <c r="W115" s="35"/>
      <c r="X115" s="35"/>
      <c r="Y115" s="35"/>
      <c r="Z115" s="35"/>
      <c r="AA115" s="35"/>
      <c r="AB115" s="35"/>
      <c r="AC115" s="35"/>
      <c r="AD115" s="35"/>
      <c r="AE115" s="35"/>
    </row>
    <row r="116" s="1" customFormat="1" ht="12" customHeight="1">
      <c r="B116" s="18"/>
      <c r="C116" s="29" t="s">
        <v>186</v>
      </c>
      <c r="D116" s="19"/>
      <c r="E116" s="19"/>
      <c r="F116" s="19"/>
      <c r="G116" s="19"/>
      <c r="H116" s="19"/>
      <c r="I116" s="19"/>
      <c r="J116" s="19"/>
      <c r="K116" s="19"/>
      <c r="L116" s="17"/>
    </row>
    <row r="117" s="1" customFormat="1" ht="16.5" customHeight="1">
      <c r="B117" s="18"/>
      <c r="C117" s="19"/>
      <c r="D117" s="19"/>
      <c r="E117" s="181" t="s">
        <v>187</v>
      </c>
      <c r="F117" s="19"/>
      <c r="G117" s="19"/>
      <c r="H117" s="19"/>
      <c r="I117" s="19"/>
      <c r="J117" s="19"/>
      <c r="K117" s="19"/>
      <c r="L117" s="17"/>
    </row>
    <row r="118" s="1" customFormat="1" ht="12" customHeight="1">
      <c r="B118" s="18"/>
      <c r="C118" s="29" t="s">
        <v>188</v>
      </c>
      <c r="D118" s="19"/>
      <c r="E118" s="19"/>
      <c r="F118" s="19"/>
      <c r="G118" s="19"/>
      <c r="H118" s="19"/>
      <c r="I118" s="19"/>
      <c r="J118" s="19"/>
      <c r="K118" s="19"/>
      <c r="L118" s="17"/>
    </row>
    <row r="119" s="2" customFormat="1" ht="16.5" customHeight="1">
      <c r="A119" s="35"/>
      <c r="B119" s="36"/>
      <c r="C119" s="37"/>
      <c r="D119" s="37"/>
      <c r="E119" s="182" t="s">
        <v>189</v>
      </c>
      <c r="F119" s="37"/>
      <c r="G119" s="37"/>
      <c r="H119" s="37"/>
      <c r="I119" s="37"/>
      <c r="J119" s="37"/>
      <c r="K119" s="37"/>
      <c r="L119" s="60"/>
      <c r="S119" s="35"/>
      <c r="T119" s="35"/>
      <c r="U119" s="35"/>
      <c r="V119" s="35"/>
      <c r="W119" s="35"/>
      <c r="X119" s="35"/>
      <c r="Y119" s="35"/>
      <c r="Z119" s="35"/>
      <c r="AA119" s="35"/>
      <c r="AB119" s="35"/>
      <c r="AC119" s="35"/>
      <c r="AD119" s="35"/>
      <c r="AE119" s="35"/>
    </row>
    <row r="120" s="2" customFormat="1" ht="12" customHeight="1">
      <c r="A120" s="35"/>
      <c r="B120" s="36"/>
      <c r="C120" s="29" t="s">
        <v>630</v>
      </c>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30" customHeight="1">
      <c r="A121" s="35"/>
      <c r="B121" s="36"/>
      <c r="C121" s="37"/>
      <c r="D121" s="37"/>
      <c r="E121" s="73" t="str">
        <f>E13</f>
        <v>SO 10-11-01.1 - Nejdek (mimo) - METALIS, železniční spodek ÚRS</v>
      </c>
      <c r="F121" s="37"/>
      <c r="G121" s="37"/>
      <c r="H121" s="37"/>
      <c r="I121" s="37"/>
      <c r="J121" s="37"/>
      <c r="K121" s="37"/>
      <c r="L121" s="60"/>
      <c r="S121" s="35"/>
      <c r="T121" s="35"/>
      <c r="U121" s="35"/>
      <c r="V121" s="35"/>
      <c r="W121" s="35"/>
      <c r="X121" s="35"/>
      <c r="Y121" s="35"/>
      <c r="Z121" s="35"/>
      <c r="AA121" s="35"/>
      <c r="AB121" s="35"/>
      <c r="AC121" s="35"/>
      <c r="AD121" s="35"/>
      <c r="AE121" s="35"/>
    </row>
    <row r="122" s="2" customFormat="1" ht="6.96" customHeight="1">
      <c r="A122" s="35"/>
      <c r="B122" s="36"/>
      <c r="C122" s="37"/>
      <c r="D122" s="37"/>
      <c r="E122" s="37"/>
      <c r="F122" s="37"/>
      <c r="G122" s="37"/>
      <c r="H122" s="37"/>
      <c r="I122" s="37"/>
      <c r="J122" s="37"/>
      <c r="K122" s="37"/>
      <c r="L122" s="60"/>
      <c r="S122" s="35"/>
      <c r="T122" s="35"/>
      <c r="U122" s="35"/>
      <c r="V122" s="35"/>
      <c r="W122" s="35"/>
      <c r="X122" s="35"/>
      <c r="Y122" s="35"/>
      <c r="Z122" s="35"/>
      <c r="AA122" s="35"/>
      <c r="AB122" s="35"/>
      <c r="AC122" s="35"/>
      <c r="AD122" s="35"/>
      <c r="AE122" s="35"/>
    </row>
    <row r="123" s="2" customFormat="1" ht="12" customHeight="1">
      <c r="A123" s="35"/>
      <c r="B123" s="36"/>
      <c r="C123" s="29" t="s">
        <v>20</v>
      </c>
      <c r="D123" s="37"/>
      <c r="E123" s="37"/>
      <c r="F123" s="24" t="str">
        <f>F16</f>
        <v xml:space="preserve"> </v>
      </c>
      <c r="G123" s="37"/>
      <c r="H123" s="37"/>
      <c r="I123" s="29" t="s">
        <v>22</v>
      </c>
      <c r="J123" s="76" t="str">
        <f>IF(J16="","",J16)</f>
        <v>26. 9. 2022</v>
      </c>
      <c r="K123" s="37"/>
      <c r="L123" s="60"/>
      <c r="S123" s="35"/>
      <c r="T123" s="35"/>
      <c r="U123" s="35"/>
      <c r="V123" s="35"/>
      <c r="W123" s="35"/>
      <c r="X123" s="35"/>
      <c r="Y123" s="35"/>
      <c r="Z123" s="35"/>
      <c r="AA123" s="35"/>
      <c r="AB123" s="35"/>
      <c r="AC123" s="35"/>
      <c r="AD123" s="35"/>
      <c r="AE123" s="35"/>
    </row>
    <row r="124" s="2" customFormat="1" ht="6.96" customHeight="1">
      <c r="A124" s="35"/>
      <c r="B124" s="36"/>
      <c r="C124" s="37"/>
      <c r="D124" s="37"/>
      <c r="E124" s="37"/>
      <c r="F124" s="37"/>
      <c r="G124" s="37"/>
      <c r="H124" s="37"/>
      <c r="I124" s="37"/>
      <c r="J124" s="37"/>
      <c r="K124" s="37"/>
      <c r="L124" s="60"/>
      <c r="S124" s="35"/>
      <c r="T124" s="35"/>
      <c r="U124" s="35"/>
      <c r="V124" s="35"/>
      <c r="W124" s="35"/>
      <c r="X124" s="35"/>
      <c r="Y124" s="35"/>
      <c r="Z124" s="35"/>
      <c r="AA124" s="35"/>
      <c r="AB124" s="35"/>
      <c r="AC124" s="35"/>
      <c r="AD124" s="35"/>
      <c r="AE124" s="35"/>
    </row>
    <row r="125" s="2" customFormat="1" ht="15.15" customHeight="1">
      <c r="A125" s="35"/>
      <c r="B125" s="36"/>
      <c r="C125" s="29" t="s">
        <v>24</v>
      </c>
      <c r="D125" s="37"/>
      <c r="E125" s="37"/>
      <c r="F125" s="24" t="str">
        <f>E19</f>
        <v>Správa železnic, státní organizace</v>
      </c>
      <c r="G125" s="37"/>
      <c r="H125" s="37"/>
      <c r="I125" s="29" t="s">
        <v>32</v>
      </c>
      <c r="J125" s="33" t="str">
        <f>E25</f>
        <v>Progi spol. s r.o.</v>
      </c>
      <c r="K125" s="37"/>
      <c r="L125" s="60"/>
      <c r="S125" s="35"/>
      <c r="T125" s="35"/>
      <c r="U125" s="35"/>
      <c r="V125" s="35"/>
      <c r="W125" s="35"/>
      <c r="X125" s="35"/>
      <c r="Y125" s="35"/>
      <c r="Z125" s="35"/>
      <c r="AA125" s="35"/>
      <c r="AB125" s="35"/>
      <c r="AC125" s="35"/>
      <c r="AD125" s="35"/>
      <c r="AE125" s="35"/>
    </row>
    <row r="126" s="2" customFormat="1" ht="15.15" customHeight="1">
      <c r="A126" s="35"/>
      <c r="B126" s="36"/>
      <c r="C126" s="29" t="s">
        <v>30</v>
      </c>
      <c r="D126" s="37"/>
      <c r="E126" s="37"/>
      <c r="F126" s="24" t="str">
        <f>IF(E22="","",E22)</f>
        <v>Vyplň údaj</v>
      </c>
      <c r="G126" s="37"/>
      <c r="H126" s="37"/>
      <c r="I126" s="29" t="s">
        <v>36</v>
      </c>
      <c r="J126" s="33" t="str">
        <f>E28</f>
        <v>Pavlína Liprtová</v>
      </c>
      <c r="K126" s="37"/>
      <c r="L126" s="60"/>
      <c r="S126" s="35"/>
      <c r="T126" s="35"/>
      <c r="U126" s="35"/>
      <c r="V126" s="35"/>
      <c r="W126" s="35"/>
      <c r="X126" s="35"/>
      <c r="Y126" s="35"/>
      <c r="Z126" s="35"/>
      <c r="AA126" s="35"/>
      <c r="AB126" s="35"/>
      <c r="AC126" s="35"/>
      <c r="AD126" s="35"/>
      <c r="AE126" s="35"/>
    </row>
    <row r="127" s="2" customFormat="1" ht="10.32" customHeight="1">
      <c r="A127" s="35"/>
      <c r="B127" s="36"/>
      <c r="C127" s="37"/>
      <c r="D127" s="37"/>
      <c r="E127" s="37"/>
      <c r="F127" s="37"/>
      <c r="G127" s="37"/>
      <c r="H127" s="37"/>
      <c r="I127" s="37"/>
      <c r="J127" s="37"/>
      <c r="K127" s="37"/>
      <c r="L127" s="60"/>
      <c r="S127" s="35"/>
      <c r="T127" s="35"/>
      <c r="U127" s="35"/>
      <c r="V127" s="35"/>
      <c r="W127" s="35"/>
      <c r="X127" s="35"/>
      <c r="Y127" s="35"/>
      <c r="Z127" s="35"/>
      <c r="AA127" s="35"/>
      <c r="AB127" s="35"/>
      <c r="AC127" s="35"/>
      <c r="AD127" s="35"/>
      <c r="AE127" s="35"/>
    </row>
    <row r="128" s="11" customFormat="1" ht="29.28" customHeight="1">
      <c r="A128" s="198"/>
      <c r="B128" s="199"/>
      <c r="C128" s="200" t="s">
        <v>201</v>
      </c>
      <c r="D128" s="201" t="s">
        <v>64</v>
      </c>
      <c r="E128" s="201" t="s">
        <v>60</v>
      </c>
      <c r="F128" s="201" t="s">
        <v>61</v>
      </c>
      <c r="G128" s="201" t="s">
        <v>202</v>
      </c>
      <c r="H128" s="201" t="s">
        <v>203</v>
      </c>
      <c r="I128" s="201" t="s">
        <v>204</v>
      </c>
      <c r="J128" s="202" t="s">
        <v>194</v>
      </c>
      <c r="K128" s="203" t="s">
        <v>205</v>
      </c>
      <c r="L128" s="204"/>
      <c r="M128" s="97" t="s">
        <v>1</v>
      </c>
      <c r="N128" s="98" t="s">
        <v>43</v>
      </c>
      <c r="O128" s="98" t="s">
        <v>206</v>
      </c>
      <c r="P128" s="98" t="s">
        <v>207</v>
      </c>
      <c r="Q128" s="98" t="s">
        <v>208</v>
      </c>
      <c r="R128" s="98" t="s">
        <v>209</v>
      </c>
      <c r="S128" s="98" t="s">
        <v>210</v>
      </c>
      <c r="T128" s="99" t="s">
        <v>211</v>
      </c>
      <c r="U128" s="198"/>
      <c r="V128" s="198"/>
      <c r="W128" s="198"/>
      <c r="X128" s="198"/>
      <c r="Y128" s="198"/>
      <c r="Z128" s="198"/>
      <c r="AA128" s="198"/>
      <c r="AB128" s="198"/>
      <c r="AC128" s="198"/>
      <c r="AD128" s="198"/>
      <c r="AE128" s="198"/>
    </row>
    <row r="129" s="2" customFormat="1" ht="22.8" customHeight="1">
      <c r="A129" s="35"/>
      <c r="B129" s="36"/>
      <c r="C129" s="104" t="s">
        <v>212</v>
      </c>
      <c r="D129" s="37"/>
      <c r="E129" s="37"/>
      <c r="F129" s="37"/>
      <c r="G129" s="37"/>
      <c r="H129" s="37"/>
      <c r="I129" s="37"/>
      <c r="J129" s="205">
        <f>BK129</f>
        <v>0</v>
      </c>
      <c r="K129" s="37"/>
      <c r="L129" s="41"/>
      <c r="M129" s="100"/>
      <c r="N129" s="206"/>
      <c r="O129" s="101"/>
      <c r="P129" s="207">
        <f>P130</f>
        <v>0</v>
      </c>
      <c r="Q129" s="101"/>
      <c r="R129" s="207">
        <f>R130</f>
        <v>9.1712302999999995</v>
      </c>
      <c r="S129" s="101"/>
      <c r="T129" s="208">
        <f>T130</f>
        <v>32.670960000000001</v>
      </c>
      <c r="U129" s="35"/>
      <c r="V129" s="35"/>
      <c r="W129" s="35"/>
      <c r="X129" s="35"/>
      <c r="Y129" s="35"/>
      <c r="Z129" s="35"/>
      <c r="AA129" s="35"/>
      <c r="AB129" s="35"/>
      <c r="AC129" s="35"/>
      <c r="AD129" s="35"/>
      <c r="AE129" s="35"/>
      <c r="AT129" s="14" t="s">
        <v>78</v>
      </c>
      <c r="AU129" s="14" t="s">
        <v>196</v>
      </c>
      <c r="BK129" s="209">
        <f>BK130</f>
        <v>0</v>
      </c>
    </row>
    <row r="130" s="12" customFormat="1" ht="25.92" customHeight="1">
      <c r="A130" s="12"/>
      <c r="B130" s="210"/>
      <c r="C130" s="211"/>
      <c r="D130" s="212" t="s">
        <v>78</v>
      </c>
      <c r="E130" s="213" t="s">
        <v>213</v>
      </c>
      <c r="F130" s="213" t="s">
        <v>214</v>
      </c>
      <c r="G130" s="211"/>
      <c r="H130" s="211"/>
      <c r="I130" s="214"/>
      <c r="J130" s="215">
        <f>BK130</f>
        <v>0</v>
      </c>
      <c r="K130" s="211"/>
      <c r="L130" s="216"/>
      <c r="M130" s="217"/>
      <c r="N130" s="218"/>
      <c r="O130" s="218"/>
      <c r="P130" s="219">
        <f>P131+P141+P145</f>
        <v>0</v>
      </c>
      <c r="Q130" s="218"/>
      <c r="R130" s="219">
        <f>R131+R141+R145</f>
        <v>9.1712302999999995</v>
      </c>
      <c r="S130" s="218"/>
      <c r="T130" s="220">
        <f>T131+T141+T145</f>
        <v>32.670960000000001</v>
      </c>
      <c r="U130" s="12"/>
      <c r="V130" s="12"/>
      <c r="W130" s="12"/>
      <c r="X130" s="12"/>
      <c r="Y130" s="12"/>
      <c r="Z130" s="12"/>
      <c r="AA130" s="12"/>
      <c r="AB130" s="12"/>
      <c r="AC130" s="12"/>
      <c r="AD130" s="12"/>
      <c r="AE130" s="12"/>
      <c r="AR130" s="221" t="s">
        <v>86</v>
      </c>
      <c r="AT130" s="222" t="s">
        <v>78</v>
      </c>
      <c r="AU130" s="222" t="s">
        <v>79</v>
      </c>
      <c r="AY130" s="221" t="s">
        <v>215</v>
      </c>
      <c r="BK130" s="223">
        <f>BK131+BK141+BK145</f>
        <v>0</v>
      </c>
    </row>
    <row r="131" s="12" customFormat="1" ht="22.8" customHeight="1">
      <c r="A131" s="12"/>
      <c r="B131" s="210"/>
      <c r="C131" s="211"/>
      <c r="D131" s="212" t="s">
        <v>78</v>
      </c>
      <c r="E131" s="224" t="s">
        <v>86</v>
      </c>
      <c r="F131" s="224" t="s">
        <v>636</v>
      </c>
      <c r="G131" s="211"/>
      <c r="H131" s="211"/>
      <c r="I131" s="214"/>
      <c r="J131" s="225">
        <f>BK131</f>
        <v>0</v>
      </c>
      <c r="K131" s="211"/>
      <c r="L131" s="216"/>
      <c r="M131" s="217"/>
      <c r="N131" s="218"/>
      <c r="O131" s="218"/>
      <c r="P131" s="219">
        <f>P132+SUM(P133:P135)</f>
        <v>0</v>
      </c>
      <c r="Q131" s="218"/>
      <c r="R131" s="219">
        <f>R132+SUM(R133:R135)</f>
        <v>5.7122599999999997</v>
      </c>
      <c r="S131" s="218"/>
      <c r="T131" s="220">
        <f>T132+SUM(T133:T135)</f>
        <v>0</v>
      </c>
      <c r="U131" s="12"/>
      <c r="V131" s="12"/>
      <c r="W131" s="12"/>
      <c r="X131" s="12"/>
      <c r="Y131" s="12"/>
      <c r="Z131" s="12"/>
      <c r="AA131" s="12"/>
      <c r="AB131" s="12"/>
      <c r="AC131" s="12"/>
      <c r="AD131" s="12"/>
      <c r="AE131" s="12"/>
      <c r="AR131" s="221" t="s">
        <v>86</v>
      </c>
      <c r="AT131" s="222" t="s">
        <v>78</v>
      </c>
      <c r="AU131" s="222" t="s">
        <v>86</v>
      </c>
      <c r="AY131" s="221" t="s">
        <v>215</v>
      </c>
      <c r="BK131" s="223">
        <f>BK132+SUM(BK133:BK135)</f>
        <v>0</v>
      </c>
    </row>
    <row r="132" s="2" customFormat="1" ht="24.15" customHeight="1">
      <c r="A132" s="35"/>
      <c r="B132" s="36"/>
      <c r="C132" s="241" t="s">
        <v>86</v>
      </c>
      <c r="D132" s="241" t="s">
        <v>256</v>
      </c>
      <c r="E132" s="242" t="s">
        <v>637</v>
      </c>
      <c r="F132" s="243" t="s">
        <v>638</v>
      </c>
      <c r="G132" s="244" t="s">
        <v>259</v>
      </c>
      <c r="H132" s="245">
        <v>4.5</v>
      </c>
      <c r="I132" s="246"/>
      <c r="J132" s="247">
        <f>ROUND(I132*H132,2)</f>
        <v>0</v>
      </c>
      <c r="K132" s="248"/>
      <c r="L132" s="41"/>
      <c r="M132" s="249" t="s">
        <v>1</v>
      </c>
      <c r="N132" s="250" t="s">
        <v>44</v>
      </c>
      <c r="O132" s="88"/>
      <c r="P132" s="237">
        <f>O132*H132</f>
        <v>0</v>
      </c>
      <c r="Q132" s="237">
        <v>0</v>
      </c>
      <c r="R132" s="237">
        <f>Q132*H132</f>
        <v>0</v>
      </c>
      <c r="S132" s="237">
        <v>0</v>
      </c>
      <c r="T132" s="238">
        <f>S132*H132</f>
        <v>0</v>
      </c>
      <c r="U132" s="35"/>
      <c r="V132" s="35"/>
      <c r="W132" s="35"/>
      <c r="X132" s="35"/>
      <c r="Y132" s="35"/>
      <c r="Z132" s="35"/>
      <c r="AA132" s="35"/>
      <c r="AB132" s="35"/>
      <c r="AC132" s="35"/>
      <c r="AD132" s="35"/>
      <c r="AE132" s="35"/>
      <c r="AR132" s="239" t="s">
        <v>101</v>
      </c>
      <c r="AT132" s="239" t="s">
        <v>256</v>
      </c>
      <c r="AU132" s="239" t="s">
        <v>88</v>
      </c>
      <c r="AY132" s="14" t="s">
        <v>215</v>
      </c>
      <c r="BE132" s="240">
        <f>IF(N132="základní",J132,0)</f>
        <v>0</v>
      </c>
      <c r="BF132" s="240">
        <f>IF(N132="snížená",J132,0)</f>
        <v>0</v>
      </c>
      <c r="BG132" s="240">
        <f>IF(N132="zákl. přenesená",J132,0)</f>
        <v>0</v>
      </c>
      <c r="BH132" s="240">
        <f>IF(N132="sníž. přenesená",J132,0)</f>
        <v>0</v>
      </c>
      <c r="BI132" s="240">
        <f>IF(N132="nulová",J132,0)</f>
        <v>0</v>
      </c>
      <c r="BJ132" s="14" t="s">
        <v>86</v>
      </c>
      <c r="BK132" s="240">
        <f>ROUND(I132*H132,2)</f>
        <v>0</v>
      </c>
      <c r="BL132" s="14" t="s">
        <v>101</v>
      </c>
      <c r="BM132" s="239" t="s">
        <v>639</v>
      </c>
    </row>
    <row r="133" s="2" customFormat="1" ht="24.15" customHeight="1">
      <c r="A133" s="35"/>
      <c r="B133" s="36"/>
      <c r="C133" s="241" t="s">
        <v>88</v>
      </c>
      <c r="D133" s="241" t="s">
        <v>256</v>
      </c>
      <c r="E133" s="242" t="s">
        <v>640</v>
      </c>
      <c r="F133" s="243" t="s">
        <v>641</v>
      </c>
      <c r="G133" s="244" t="s">
        <v>259</v>
      </c>
      <c r="H133" s="245">
        <v>4.5</v>
      </c>
      <c r="I133" s="246"/>
      <c r="J133" s="247">
        <f>ROUND(I133*H133,2)</f>
        <v>0</v>
      </c>
      <c r="K133" s="248"/>
      <c r="L133" s="41"/>
      <c r="M133" s="249" t="s">
        <v>1</v>
      </c>
      <c r="N133" s="250" t="s">
        <v>44</v>
      </c>
      <c r="O133" s="88"/>
      <c r="P133" s="237">
        <f>O133*H133</f>
        <v>0</v>
      </c>
      <c r="Q133" s="237">
        <v>0.01082</v>
      </c>
      <c r="R133" s="237">
        <f>Q133*H133</f>
        <v>0.048689999999999997</v>
      </c>
      <c r="S133" s="237">
        <v>0</v>
      </c>
      <c r="T133" s="238">
        <f>S133*H133</f>
        <v>0</v>
      </c>
      <c r="U133" s="35"/>
      <c r="V133" s="35"/>
      <c r="W133" s="35"/>
      <c r="X133" s="35"/>
      <c r="Y133" s="35"/>
      <c r="Z133" s="35"/>
      <c r="AA133" s="35"/>
      <c r="AB133" s="35"/>
      <c r="AC133" s="35"/>
      <c r="AD133" s="35"/>
      <c r="AE133" s="35"/>
      <c r="AR133" s="239" t="s">
        <v>101</v>
      </c>
      <c r="AT133" s="239" t="s">
        <v>256</v>
      </c>
      <c r="AU133" s="239" t="s">
        <v>88</v>
      </c>
      <c r="AY133" s="14" t="s">
        <v>215</v>
      </c>
      <c r="BE133" s="240">
        <f>IF(N133="základní",J133,0)</f>
        <v>0</v>
      </c>
      <c r="BF133" s="240">
        <f>IF(N133="snížená",J133,0)</f>
        <v>0</v>
      </c>
      <c r="BG133" s="240">
        <f>IF(N133="zákl. přenesená",J133,0)</f>
        <v>0</v>
      </c>
      <c r="BH133" s="240">
        <f>IF(N133="sníž. přenesená",J133,0)</f>
        <v>0</v>
      </c>
      <c r="BI133" s="240">
        <f>IF(N133="nulová",J133,0)</f>
        <v>0</v>
      </c>
      <c r="BJ133" s="14" t="s">
        <v>86</v>
      </c>
      <c r="BK133" s="240">
        <f>ROUND(I133*H133,2)</f>
        <v>0</v>
      </c>
      <c r="BL133" s="14" t="s">
        <v>101</v>
      </c>
      <c r="BM133" s="239" t="s">
        <v>642</v>
      </c>
    </row>
    <row r="134" s="2" customFormat="1" ht="24.15" customHeight="1">
      <c r="A134" s="35"/>
      <c r="B134" s="36"/>
      <c r="C134" s="241" t="s">
        <v>96</v>
      </c>
      <c r="D134" s="241" t="s">
        <v>256</v>
      </c>
      <c r="E134" s="242" t="s">
        <v>643</v>
      </c>
      <c r="F134" s="243" t="s">
        <v>644</v>
      </c>
      <c r="G134" s="244" t="s">
        <v>226</v>
      </c>
      <c r="H134" s="245">
        <v>4</v>
      </c>
      <c r="I134" s="246"/>
      <c r="J134" s="247">
        <f>ROUND(I134*H134,2)</f>
        <v>0</v>
      </c>
      <c r="K134" s="248"/>
      <c r="L134" s="41"/>
      <c r="M134" s="249" t="s">
        <v>1</v>
      </c>
      <c r="N134" s="250" t="s">
        <v>44</v>
      </c>
      <c r="O134" s="88"/>
      <c r="P134" s="237">
        <f>O134*H134</f>
        <v>0</v>
      </c>
      <c r="Q134" s="237">
        <v>0.021180000000000001</v>
      </c>
      <c r="R134" s="237">
        <f>Q134*H134</f>
        <v>0.084720000000000004</v>
      </c>
      <c r="S134" s="237">
        <v>0</v>
      </c>
      <c r="T134" s="238">
        <f>S134*H134</f>
        <v>0</v>
      </c>
      <c r="U134" s="35"/>
      <c r="V134" s="35"/>
      <c r="W134" s="35"/>
      <c r="X134" s="35"/>
      <c r="Y134" s="35"/>
      <c r="Z134" s="35"/>
      <c r="AA134" s="35"/>
      <c r="AB134" s="35"/>
      <c r="AC134" s="35"/>
      <c r="AD134" s="35"/>
      <c r="AE134" s="35"/>
      <c r="AR134" s="239" t="s">
        <v>101</v>
      </c>
      <c r="AT134" s="239" t="s">
        <v>256</v>
      </c>
      <c r="AU134" s="239" t="s">
        <v>88</v>
      </c>
      <c r="AY134" s="14" t="s">
        <v>215</v>
      </c>
      <c r="BE134" s="240">
        <f>IF(N134="základní",J134,0)</f>
        <v>0</v>
      </c>
      <c r="BF134" s="240">
        <f>IF(N134="snížená",J134,0)</f>
        <v>0</v>
      </c>
      <c r="BG134" s="240">
        <f>IF(N134="zákl. přenesená",J134,0)</f>
        <v>0</v>
      </c>
      <c r="BH134" s="240">
        <f>IF(N134="sníž. přenesená",J134,0)</f>
        <v>0</v>
      </c>
      <c r="BI134" s="240">
        <f>IF(N134="nulová",J134,0)</f>
        <v>0</v>
      </c>
      <c r="BJ134" s="14" t="s">
        <v>86</v>
      </c>
      <c r="BK134" s="240">
        <f>ROUND(I134*H134,2)</f>
        <v>0</v>
      </c>
      <c r="BL134" s="14" t="s">
        <v>101</v>
      </c>
      <c r="BM134" s="239" t="s">
        <v>645</v>
      </c>
    </row>
    <row r="135" s="12" customFormat="1" ht="20.88" customHeight="1">
      <c r="A135" s="12"/>
      <c r="B135" s="210"/>
      <c r="C135" s="211"/>
      <c r="D135" s="212" t="s">
        <v>78</v>
      </c>
      <c r="E135" s="224" t="s">
        <v>284</v>
      </c>
      <c r="F135" s="224" t="s">
        <v>646</v>
      </c>
      <c r="G135" s="211"/>
      <c r="H135" s="211"/>
      <c r="I135" s="214"/>
      <c r="J135" s="225">
        <f>BK135</f>
        <v>0</v>
      </c>
      <c r="K135" s="211"/>
      <c r="L135" s="216"/>
      <c r="M135" s="217"/>
      <c r="N135" s="218"/>
      <c r="O135" s="218"/>
      <c r="P135" s="219">
        <f>SUM(P136:P140)</f>
        <v>0</v>
      </c>
      <c r="Q135" s="218"/>
      <c r="R135" s="219">
        <f>SUM(R136:R140)</f>
        <v>5.5788500000000001</v>
      </c>
      <c r="S135" s="218"/>
      <c r="T135" s="220">
        <f>SUM(T136:T140)</f>
        <v>0</v>
      </c>
      <c r="U135" s="12"/>
      <c r="V135" s="12"/>
      <c r="W135" s="12"/>
      <c r="X135" s="12"/>
      <c r="Y135" s="12"/>
      <c r="Z135" s="12"/>
      <c r="AA135" s="12"/>
      <c r="AB135" s="12"/>
      <c r="AC135" s="12"/>
      <c r="AD135" s="12"/>
      <c r="AE135" s="12"/>
      <c r="AR135" s="221" t="s">
        <v>86</v>
      </c>
      <c r="AT135" s="222" t="s">
        <v>78</v>
      </c>
      <c r="AU135" s="222" t="s">
        <v>88</v>
      </c>
      <c r="AY135" s="221" t="s">
        <v>215</v>
      </c>
      <c r="BK135" s="223">
        <f>SUM(BK136:BK140)</f>
        <v>0</v>
      </c>
    </row>
    <row r="136" s="2" customFormat="1" ht="24.15" customHeight="1">
      <c r="A136" s="35"/>
      <c r="B136" s="36"/>
      <c r="C136" s="241" t="s">
        <v>101</v>
      </c>
      <c r="D136" s="241" t="s">
        <v>256</v>
      </c>
      <c r="E136" s="242" t="s">
        <v>647</v>
      </c>
      <c r="F136" s="243" t="s">
        <v>648</v>
      </c>
      <c r="G136" s="244" t="s">
        <v>259</v>
      </c>
      <c r="H136" s="245">
        <v>15</v>
      </c>
      <c r="I136" s="246"/>
      <c r="J136" s="247">
        <f>ROUND(I136*H136,2)</f>
        <v>0</v>
      </c>
      <c r="K136" s="248"/>
      <c r="L136" s="41"/>
      <c r="M136" s="249" t="s">
        <v>1</v>
      </c>
      <c r="N136" s="250" t="s">
        <v>44</v>
      </c>
      <c r="O136" s="88"/>
      <c r="P136" s="237">
        <f>O136*H136</f>
        <v>0</v>
      </c>
      <c r="Q136" s="237">
        <v>0</v>
      </c>
      <c r="R136" s="237">
        <f>Q136*H136</f>
        <v>0</v>
      </c>
      <c r="S136" s="237">
        <v>0</v>
      </c>
      <c r="T136" s="238">
        <f>S136*H136</f>
        <v>0</v>
      </c>
      <c r="U136" s="35"/>
      <c r="V136" s="35"/>
      <c r="W136" s="35"/>
      <c r="X136" s="35"/>
      <c r="Y136" s="35"/>
      <c r="Z136" s="35"/>
      <c r="AA136" s="35"/>
      <c r="AB136" s="35"/>
      <c r="AC136" s="35"/>
      <c r="AD136" s="35"/>
      <c r="AE136" s="35"/>
      <c r="AR136" s="239" t="s">
        <v>101</v>
      </c>
      <c r="AT136" s="239" t="s">
        <v>256</v>
      </c>
      <c r="AU136" s="239" t="s">
        <v>96</v>
      </c>
      <c r="AY136" s="14" t="s">
        <v>215</v>
      </c>
      <c r="BE136" s="240">
        <f>IF(N136="základní",J136,0)</f>
        <v>0</v>
      </c>
      <c r="BF136" s="240">
        <f>IF(N136="snížená",J136,0)</f>
        <v>0</v>
      </c>
      <c r="BG136" s="240">
        <f>IF(N136="zákl. přenesená",J136,0)</f>
        <v>0</v>
      </c>
      <c r="BH136" s="240">
        <f>IF(N136="sníž. přenesená",J136,0)</f>
        <v>0</v>
      </c>
      <c r="BI136" s="240">
        <f>IF(N136="nulová",J136,0)</f>
        <v>0</v>
      </c>
      <c r="BJ136" s="14" t="s">
        <v>86</v>
      </c>
      <c r="BK136" s="240">
        <f>ROUND(I136*H136,2)</f>
        <v>0</v>
      </c>
      <c r="BL136" s="14" t="s">
        <v>101</v>
      </c>
      <c r="BM136" s="239" t="s">
        <v>649</v>
      </c>
    </row>
    <row r="137" s="2" customFormat="1" ht="16.5" customHeight="1">
      <c r="A137" s="35"/>
      <c r="B137" s="36"/>
      <c r="C137" s="226" t="s">
        <v>216</v>
      </c>
      <c r="D137" s="226" t="s">
        <v>218</v>
      </c>
      <c r="E137" s="227" t="s">
        <v>650</v>
      </c>
      <c r="F137" s="228" t="s">
        <v>651</v>
      </c>
      <c r="G137" s="229" t="s">
        <v>652</v>
      </c>
      <c r="H137" s="230">
        <v>1</v>
      </c>
      <c r="I137" s="231"/>
      <c r="J137" s="232">
        <f>ROUND(I137*H137,2)</f>
        <v>0</v>
      </c>
      <c r="K137" s="233"/>
      <c r="L137" s="234"/>
      <c r="M137" s="235" t="s">
        <v>1</v>
      </c>
      <c r="N137" s="236" t="s">
        <v>44</v>
      </c>
      <c r="O137" s="88"/>
      <c r="P137" s="237">
        <f>O137*H137</f>
        <v>0</v>
      </c>
      <c r="Q137" s="237">
        <v>0.001</v>
      </c>
      <c r="R137" s="237">
        <f>Q137*H137</f>
        <v>0.001</v>
      </c>
      <c r="S137" s="237">
        <v>0</v>
      </c>
      <c r="T137" s="238">
        <f>S137*H137</f>
        <v>0</v>
      </c>
      <c r="U137" s="35"/>
      <c r="V137" s="35"/>
      <c r="W137" s="35"/>
      <c r="X137" s="35"/>
      <c r="Y137" s="35"/>
      <c r="Z137" s="35"/>
      <c r="AA137" s="35"/>
      <c r="AB137" s="35"/>
      <c r="AC137" s="35"/>
      <c r="AD137" s="35"/>
      <c r="AE137" s="35"/>
      <c r="AR137" s="239" t="s">
        <v>222</v>
      </c>
      <c r="AT137" s="239" t="s">
        <v>218</v>
      </c>
      <c r="AU137" s="239" t="s">
        <v>96</v>
      </c>
      <c r="AY137" s="14" t="s">
        <v>215</v>
      </c>
      <c r="BE137" s="240">
        <f>IF(N137="základní",J137,0)</f>
        <v>0</v>
      </c>
      <c r="BF137" s="240">
        <f>IF(N137="snížená",J137,0)</f>
        <v>0</v>
      </c>
      <c r="BG137" s="240">
        <f>IF(N137="zákl. přenesená",J137,0)</f>
        <v>0</v>
      </c>
      <c r="BH137" s="240">
        <f>IF(N137="sníž. přenesená",J137,0)</f>
        <v>0</v>
      </c>
      <c r="BI137" s="240">
        <f>IF(N137="nulová",J137,0)</f>
        <v>0</v>
      </c>
      <c r="BJ137" s="14" t="s">
        <v>86</v>
      </c>
      <c r="BK137" s="240">
        <f>ROUND(I137*H137,2)</f>
        <v>0</v>
      </c>
      <c r="BL137" s="14" t="s">
        <v>101</v>
      </c>
      <c r="BM137" s="239" t="s">
        <v>653</v>
      </c>
    </row>
    <row r="138" s="2" customFormat="1" ht="24.15" customHeight="1">
      <c r="A138" s="35"/>
      <c r="B138" s="36"/>
      <c r="C138" s="241" t="s">
        <v>235</v>
      </c>
      <c r="D138" s="241" t="s">
        <v>256</v>
      </c>
      <c r="E138" s="242" t="s">
        <v>654</v>
      </c>
      <c r="F138" s="243" t="s">
        <v>655</v>
      </c>
      <c r="G138" s="244" t="s">
        <v>259</v>
      </c>
      <c r="H138" s="245">
        <v>15</v>
      </c>
      <c r="I138" s="246"/>
      <c r="J138" s="247">
        <f>ROUND(I138*H138,2)</f>
        <v>0</v>
      </c>
      <c r="K138" s="248"/>
      <c r="L138" s="41"/>
      <c r="M138" s="249" t="s">
        <v>1</v>
      </c>
      <c r="N138" s="250" t="s">
        <v>44</v>
      </c>
      <c r="O138" s="88"/>
      <c r="P138" s="237">
        <f>O138*H138</f>
        <v>0</v>
      </c>
      <c r="Q138" s="237">
        <v>0</v>
      </c>
      <c r="R138" s="237">
        <f>Q138*H138</f>
        <v>0</v>
      </c>
      <c r="S138" s="237">
        <v>0</v>
      </c>
      <c r="T138" s="238">
        <f>S138*H138</f>
        <v>0</v>
      </c>
      <c r="U138" s="35"/>
      <c r="V138" s="35"/>
      <c r="W138" s="35"/>
      <c r="X138" s="35"/>
      <c r="Y138" s="35"/>
      <c r="Z138" s="35"/>
      <c r="AA138" s="35"/>
      <c r="AB138" s="35"/>
      <c r="AC138" s="35"/>
      <c r="AD138" s="35"/>
      <c r="AE138" s="35"/>
      <c r="AR138" s="239" t="s">
        <v>101</v>
      </c>
      <c r="AT138" s="239" t="s">
        <v>256</v>
      </c>
      <c r="AU138" s="239" t="s">
        <v>96</v>
      </c>
      <c r="AY138" s="14" t="s">
        <v>215</v>
      </c>
      <c r="BE138" s="240">
        <f>IF(N138="základní",J138,0)</f>
        <v>0</v>
      </c>
      <c r="BF138" s="240">
        <f>IF(N138="snížená",J138,0)</f>
        <v>0</v>
      </c>
      <c r="BG138" s="240">
        <f>IF(N138="zákl. přenesená",J138,0)</f>
        <v>0</v>
      </c>
      <c r="BH138" s="240">
        <f>IF(N138="sníž. přenesená",J138,0)</f>
        <v>0</v>
      </c>
      <c r="BI138" s="240">
        <f>IF(N138="nulová",J138,0)</f>
        <v>0</v>
      </c>
      <c r="BJ138" s="14" t="s">
        <v>86</v>
      </c>
      <c r="BK138" s="240">
        <f>ROUND(I138*H138,2)</f>
        <v>0</v>
      </c>
      <c r="BL138" s="14" t="s">
        <v>101</v>
      </c>
      <c r="BM138" s="239" t="s">
        <v>656</v>
      </c>
    </row>
    <row r="139" s="2" customFormat="1" ht="24.15" customHeight="1">
      <c r="A139" s="35"/>
      <c r="B139" s="36"/>
      <c r="C139" s="241" t="s">
        <v>239</v>
      </c>
      <c r="D139" s="241" t="s">
        <v>256</v>
      </c>
      <c r="E139" s="242" t="s">
        <v>657</v>
      </c>
      <c r="F139" s="243" t="s">
        <v>658</v>
      </c>
      <c r="G139" s="244" t="s">
        <v>259</v>
      </c>
      <c r="H139" s="245">
        <v>221.40000000000001</v>
      </c>
      <c r="I139" s="246"/>
      <c r="J139" s="247">
        <f>ROUND(I139*H139,2)</f>
        <v>0</v>
      </c>
      <c r="K139" s="248"/>
      <c r="L139" s="41"/>
      <c r="M139" s="249" t="s">
        <v>1</v>
      </c>
      <c r="N139" s="250" t="s">
        <v>44</v>
      </c>
      <c r="O139" s="88"/>
      <c r="P139" s="237">
        <f>O139*H139</f>
        <v>0</v>
      </c>
      <c r="Q139" s="237">
        <v>0</v>
      </c>
      <c r="R139" s="237">
        <f>Q139*H139</f>
        <v>0</v>
      </c>
      <c r="S139" s="237">
        <v>0</v>
      </c>
      <c r="T139" s="238">
        <f>S139*H139</f>
        <v>0</v>
      </c>
      <c r="U139" s="35"/>
      <c r="V139" s="35"/>
      <c r="W139" s="35"/>
      <c r="X139" s="35"/>
      <c r="Y139" s="35"/>
      <c r="Z139" s="35"/>
      <c r="AA139" s="35"/>
      <c r="AB139" s="35"/>
      <c r="AC139" s="35"/>
      <c r="AD139" s="35"/>
      <c r="AE139" s="35"/>
      <c r="AR139" s="239" t="s">
        <v>101</v>
      </c>
      <c r="AT139" s="239" t="s">
        <v>256</v>
      </c>
      <c r="AU139" s="239" t="s">
        <v>96</v>
      </c>
      <c r="AY139" s="14" t="s">
        <v>215</v>
      </c>
      <c r="BE139" s="240">
        <f>IF(N139="základní",J139,0)</f>
        <v>0</v>
      </c>
      <c r="BF139" s="240">
        <f>IF(N139="snížená",J139,0)</f>
        <v>0</v>
      </c>
      <c r="BG139" s="240">
        <f>IF(N139="zákl. přenesená",J139,0)</f>
        <v>0</v>
      </c>
      <c r="BH139" s="240">
        <f>IF(N139="sníž. přenesená",J139,0)</f>
        <v>0</v>
      </c>
      <c r="BI139" s="240">
        <f>IF(N139="nulová",J139,0)</f>
        <v>0</v>
      </c>
      <c r="BJ139" s="14" t="s">
        <v>86</v>
      </c>
      <c r="BK139" s="240">
        <f>ROUND(I139*H139,2)</f>
        <v>0</v>
      </c>
      <c r="BL139" s="14" t="s">
        <v>101</v>
      </c>
      <c r="BM139" s="239" t="s">
        <v>659</v>
      </c>
    </row>
    <row r="140" s="2" customFormat="1" ht="16.5" customHeight="1">
      <c r="A140" s="35"/>
      <c r="B140" s="36"/>
      <c r="C140" s="241" t="s">
        <v>222</v>
      </c>
      <c r="D140" s="241" t="s">
        <v>256</v>
      </c>
      <c r="E140" s="242" t="s">
        <v>660</v>
      </c>
      <c r="F140" s="243" t="s">
        <v>661</v>
      </c>
      <c r="G140" s="244" t="s">
        <v>259</v>
      </c>
      <c r="H140" s="245">
        <v>1405</v>
      </c>
      <c r="I140" s="246"/>
      <c r="J140" s="247">
        <f>ROUND(I140*H140,2)</f>
        <v>0</v>
      </c>
      <c r="K140" s="248"/>
      <c r="L140" s="41"/>
      <c r="M140" s="249" t="s">
        <v>1</v>
      </c>
      <c r="N140" s="250" t="s">
        <v>44</v>
      </c>
      <c r="O140" s="88"/>
      <c r="P140" s="237">
        <f>O140*H140</f>
        <v>0</v>
      </c>
      <c r="Q140" s="237">
        <v>0.0039699999999999996</v>
      </c>
      <c r="R140" s="237">
        <f>Q140*H140</f>
        <v>5.5778499999999998</v>
      </c>
      <c r="S140" s="237">
        <v>0</v>
      </c>
      <c r="T140" s="238">
        <f>S140*H140</f>
        <v>0</v>
      </c>
      <c r="U140" s="35"/>
      <c r="V140" s="35"/>
      <c r="W140" s="35"/>
      <c r="X140" s="35"/>
      <c r="Y140" s="35"/>
      <c r="Z140" s="35"/>
      <c r="AA140" s="35"/>
      <c r="AB140" s="35"/>
      <c r="AC140" s="35"/>
      <c r="AD140" s="35"/>
      <c r="AE140" s="35"/>
      <c r="AR140" s="239" t="s">
        <v>101</v>
      </c>
      <c r="AT140" s="239" t="s">
        <v>256</v>
      </c>
      <c r="AU140" s="239" t="s">
        <v>96</v>
      </c>
      <c r="AY140" s="14" t="s">
        <v>215</v>
      </c>
      <c r="BE140" s="240">
        <f>IF(N140="základní",J140,0)</f>
        <v>0</v>
      </c>
      <c r="BF140" s="240">
        <f>IF(N140="snížená",J140,0)</f>
        <v>0</v>
      </c>
      <c r="BG140" s="240">
        <f>IF(N140="zákl. přenesená",J140,0)</f>
        <v>0</v>
      </c>
      <c r="BH140" s="240">
        <f>IF(N140="sníž. přenesená",J140,0)</f>
        <v>0</v>
      </c>
      <c r="BI140" s="240">
        <f>IF(N140="nulová",J140,0)</f>
        <v>0</v>
      </c>
      <c r="BJ140" s="14" t="s">
        <v>86</v>
      </c>
      <c r="BK140" s="240">
        <f>ROUND(I140*H140,2)</f>
        <v>0</v>
      </c>
      <c r="BL140" s="14" t="s">
        <v>101</v>
      </c>
      <c r="BM140" s="239" t="s">
        <v>662</v>
      </c>
    </row>
    <row r="141" s="12" customFormat="1" ht="22.8" customHeight="1">
      <c r="A141" s="12"/>
      <c r="B141" s="210"/>
      <c r="C141" s="211"/>
      <c r="D141" s="212" t="s">
        <v>78</v>
      </c>
      <c r="E141" s="224" t="s">
        <v>88</v>
      </c>
      <c r="F141" s="224" t="s">
        <v>663</v>
      </c>
      <c r="G141" s="211"/>
      <c r="H141" s="211"/>
      <c r="I141" s="214"/>
      <c r="J141" s="225">
        <f>BK141</f>
        <v>0</v>
      </c>
      <c r="K141" s="211"/>
      <c r="L141" s="216"/>
      <c r="M141" s="217"/>
      <c r="N141" s="218"/>
      <c r="O141" s="218"/>
      <c r="P141" s="219">
        <f>SUM(P142:P144)</f>
        <v>0</v>
      </c>
      <c r="Q141" s="218"/>
      <c r="R141" s="219">
        <f>SUM(R142:R144)</f>
        <v>1.791526</v>
      </c>
      <c r="S141" s="218"/>
      <c r="T141" s="220">
        <f>SUM(T142:T144)</f>
        <v>0</v>
      </c>
      <c r="U141" s="12"/>
      <c r="V141" s="12"/>
      <c r="W141" s="12"/>
      <c r="X141" s="12"/>
      <c r="Y141" s="12"/>
      <c r="Z141" s="12"/>
      <c r="AA141" s="12"/>
      <c r="AB141" s="12"/>
      <c r="AC141" s="12"/>
      <c r="AD141" s="12"/>
      <c r="AE141" s="12"/>
      <c r="AR141" s="221" t="s">
        <v>86</v>
      </c>
      <c r="AT141" s="222" t="s">
        <v>78</v>
      </c>
      <c r="AU141" s="222" t="s">
        <v>86</v>
      </c>
      <c r="AY141" s="221" t="s">
        <v>215</v>
      </c>
      <c r="BK141" s="223">
        <f>SUM(BK142:BK144)</f>
        <v>0</v>
      </c>
    </row>
    <row r="142" s="2" customFormat="1" ht="24.15" customHeight="1">
      <c r="A142" s="35"/>
      <c r="B142" s="36"/>
      <c r="C142" s="241" t="s">
        <v>246</v>
      </c>
      <c r="D142" s="241" t="s">
        <v>256</v>
      </c>
      <c r="E142" s="242" t="s">
        <v>664</v>
      </c>
      <c r="F142" s="243" t="s">
        <v>665</v>
      </c>
      <c r="G142" s="244" t="s">
        <v>287</v>
      </c>
      <c r="H142" s="245">
        <v>0.67300000000000004</v>
      </c>
      <c r="I142" s="246"/>
      <c r="J142" s="247">
        <f>ROUND(I142*H142,2)</f>
        <v>0</v>
      </c>
      <c r="K142" s="248"/>
      <c r="L142" s="41"/>
      <c r="M142" s="249" t="s">
        <v>1</v>
      </c>
      <c r="N142" s="250" t="s">
        <v>44</v>
      </c>
      <c r="O142" s="88"/>
      <c r="P142" s="237">
        <f>O142*H142</f>
        <v>0</v>
      </c>
      <c r="Q142" s="237">
        <v>2.6619999999999999</v>
      </c>
      <c r="R142" s="237">
        <f>Q142*H142</f>
        <v>1.791526</v>
      </c>
      <c r="S142" s="237">
        <v>0</v>
      </c>
      <c r="T142" s="238">
        <f>S142*H142</f>
        <v>0</v>
      </c>
      <c r="U142" s="35"/>
      <c r="V142" s="35"/>
      <c r="W142" s="35"/>
      <c r="X142" s="35"/>
      <c r="Y142" s="35"/>
      <c r="Z142" s="35"/>
      <c r="AA142" s="35"/>
      <c r="AB142" s="35"/>
      <c r="AC142" s="35"/>
      <c r="AD142" s="35"/>
      <c r="AE142" s="35"/>
      <c r="AR142" s="239" t="s">
        <v>101</v>
      </c>
      <c r="AT142" s="239" t="s">
        <v>256</v>
      </c>
      <c r="AU142" s="239" t="s">
        <v>88</v>
      </c>
      <c r="AY142" s="14" t="s">
        <v>215</v>
      </c>
      <c r="BE142" s="240">
        <f>IF(N142="základní",J142,0)</f>
        <v>0</v>
      </c>
      <c r="BF142" s="240">
        <f>IF(N142="snížená",J142,0)</f>
        <v>0</v>
      </c>
      <c r="BG142" s="240">
        <f>IF(N142="zákl. přenesená",J142,0)</f>
        <v>0</v>
      </c>
      <c r="BH142" s="240">
        <f>IF(N142="sníž. přenesená",J142,0)</f>
        <v>0</v>
      </c>
      <c r="BI142" s="240">
        <f>IF(N142="nulová",J142,0)</f>
        <v>0</v>
      </c>
      <c r="BJ142" s="14" t="s">
        <v>86</v>
      </c>
      <c r="BK142" s="240">
        <f>ROUND(I142*H142,2)</f>
        <v>0</v>
      </c>
      <c r="BL142" s="14" t="s">
        <v>101</v>
      </c>
      <c r="BM142" s="239" t="s">
        <v>666</v>
      </c>
    </row>
    <row r="143" s="2" customFormat="1" ht="24.15" customHeight="1">
      <c r="A143" s="35"/>
      <c r="B143" s="36"/>
      <c r="C143" s="241" t="s">
        <v>251</v>
      </c>
      <c r="D143" s="241" t="s">
        <v>256</v>
      </c>
      <c r="E143" s="242" t="s">
        <v>667</v>
      </c>
      <c r="F143" s="243" t="s">
        <v>668</v>
      </c>
      <c r="G143" s="244" t="s">
        <v>287</v>
      </c>
      <c r="H143" s="245">
        <v>0.67300000000000004</v>
      </c>
      <c r="I143" s="246"/>
      <c r="J143" s="247">
        <f>ROUND(I143*H143,2)</f>
        <v>0</v>
      </c>
      <c r="K143" s="248"/>
      <c r="L143" s="41"/>
      <c r="M143" s="249" t="s">
        <v>1</v>
      </c>
      <c r="N143" s="250" t="s">
        <v>44</v>
      </c>
      <c r="O143" s="88"/>
      <c r="P143" s="237">
        <f>O143*H143</f>
        <v>0</v>
      </c>
      <c r="Q143" s="237">
        <v>0</v>
      </c>
      <c r="R143" s="237">
        <f>Q143*H143</f>
        <v>0</v>
      </c>
      <c r="S143" s="237">
        <v>0</v>
      </c>
      <c r="T143" s="238">
        <f>S143*H143</f>
        <v>0</v>
      </c>
      <c r="U143" s="35"/>
      <c r="V143" s="35"/>
      <c r="W143" s="35"/>
      <c r="X143" s="35"/>
      <c r="Y143" s="35"/>
      <c r="Z143" s="35"/>
      <c r="AA143" s="35"/>
      <c r="AB143" s="35"/>
      <c r="AC143" s="35"/>
      <c r="AD143" s="35"/>
      <c r="AE143" s="35"/>
      <c r="AR143" s="239" t="s">
        <v>101</v>
      </c>
      <c r="AT143" s="239" t="s">
        <v>256</v>
      </c>
      <c r="AU143" s="239" t="s">
        <v>88</v>
      </c>
      <c r="AY143" s="14" t="s">
        <v>215</v>
      </c>
      <c r="BE143" s="240">
        <f>IF(N143="základní",J143,0)</f>
        <v>0</v>
      </c>
      <c r="BF143" s="240">
        <f>IF(N143="snížená",J143,0)</f>
        <v>0</v>
      </c>
      <c r="BG143" s="240">
        <f>IF(N143="zákl. přenesená",J143,0)</f>
        <v>0</v>
      </c>
      <c r="BH143" s="240">
        <f>IF(N143="sníž. přenesená",J143,0)</f>
        <v>0</v>
      </c>
      <c r="BI143" s="240">
        <f>IF(N143="nulová",J143,0)</f>
        <v>0</v>
      </c>
      <c r="BJ143" s="14" t="s">
        <v>86</v>
      </c>
      <c r="BK143" s="240">
        <f>ROUND(I143*H143,2)</f>
        <v>0</v>
      </c>
      <c r="BL143" s="14" t="s">
        <v>101</v>
      </c>
      <c r="BM143" s="239" t="s">
        <v>669</v>
      </c>
    </row>
    <row r="144" s="2" customFormat="1" ht="24.15" customHeight="1">
      <c r="A144" s="35"/>
      <c r="B144" s="36"/>
      <c r="C144" s="241" t="s">
        <v>255</v>
      </c>
      <c r="D144" s="241" t="s">
        <v>256</v>
      </c>
      <c r="E144" s="242" t="s">
        <v>670</v>
      </c>
      <c r="F144" s="243" t="s">
        <v>671</v>
      </c>
      <c r="G144" s="244" t="s">
        <v>287</v>
      </c>
      <c r="H144" s="245">
        <v>2.3999999999999999</v>
      </c>
      <c r="I144" s="246"/>
      <c r="J144" s="247">
        <f>ROUND(I144*H144,2)</f>
        <v>0</v>
      </c>
      <c r="K144" s="248"/>
      <c r="L144" s="41"/>
      <c r="M144" s="249" t="s">
        <v>1</v>
      </c>
      <c r="N144" s="250" t="s">
        <v>44</v>
      </c>
      <c r="O144" s="88"/>
      <c r="P144" s="237">
        <f>O144*H144</f>
        <v>0</v>
      </c>
      <c r="Q144" s="237">
        <v>0</v>
      </c>
      <c r="R144" s="237">
        <f>Q144*H144</f>
        <v>0</v>
      </c>
      <c r="S144" s="237">
        <v>0</v>
      </c>
      <c r="T144" s="238">
        <f>S144*H144</f>
        <v>0</v>
      </c>
      <c r="U144" s="35"/>
      <c r="V144" s="35"/>
      <c r="W144" s="35"/>
      <c r="X144" s="35"/>
      <c r="Y144" s="35"/>
      <c r="Z144" s="35"/>
      <c r="AA144" s="35"/>
      <c r="AB144" s="35"/>
      <c r="AC144" s="35"/>
      <c r="AD144" s="35"/>
      <c r="AE144" s="35"/>
      <c r="AR144" s="239" t="s">
        <v>101</v>
      </c>
      <c r="AT144" s="239" t="s">
        <v>256</v>
      </c>
      <c r="AU144" s="239" t="s">
        <v>88</v>
      </c>
      <c r="AY144" s="14" t="s">
        <v>215</v>
      </c>
      <c r="BE144" s="240">
        <f>IF(N144="základní",J144,0)</f>
        <v>0</v>
      </c>
      <c r="BF144" s="240">
        <f>IF(N144="snížená",J144,0)</f>
        <v>0</v>
      </c>
      <c r="BG144" s="240">
        <f>IF(N144="zákl. přenesená",J144,0)</f>
        <v>0</v>
      </c>
      <c r="BH144" s="240">
        <f>IF(N144="sníž. přenesená",J144,0)</f>
        <v>0</v>
      </c>
      <c r="BI144" s="240">
        <f>IF(N144="nulová",J144,0)</f>
        <v>0</v>
      </c>
      <c r="BJ144" s="14" t="s">
        <v>86</v>
      </c>
      <c r="BK144" s="240">
        <f>ROUND(I144*H144,2)</f>
        <v>0</v>
      </c>
      <c r="BL144" s="14" t="s">
        <v>101</v>
      </c>
      <c r="BM144" s="239" t="s">
        <v>672</v>
      </c>
    </row>
    <row r="145" s="12" customFormat="1" ht="22.8" customHeight="1">
      <c r="A145" s="12"/>
      <c r="B145" s="210"/>
      <c r="C145" s="211"/>
      <c r="D145" s="212" t="s">
        <v>78</v>
      </c>
      <c r="E145" s="224" t="s">
        <v>246</v>
      </c>
      <c r="F145" s="224" t="s">
        <v>673</v>
      </c>
      <c r="G145" s="211"/>
      <c r="H145" s="211"/>
      <c r="I145" s="214"/>
      <c r="J145" s="225">
        <f>BK145</f>
        <v>0</v>
      </c>
      <c r="K145" s="211"/>
      <c r="L145" s="216"/>
      <c r="M145" s="217"/>
      <c r="N145" s="218"/>
      <c r="O145" s="218"/>
      <c r="P145" s="219">
        <f>SUM(P146:P153)</f>
        <v>0</v>
      </c>
      <c r="Q145" s="218"/>
      <c r="R145" s="219">
        <f>SUM(R146:R153)</f>
        <v>1.6674443000000001</v>
      </c>
      <c r="S145" s="218"/>
      <c r="T145" s="220">
        <f>SUM(T146:T153)</f>
        <v>32.670960000000001</v>
      </c>
      <c r="U145" s="12"/>
      <c r="V145" s="12"/>
      <c r="W145" s="12"/>
      <c r="X145" s="12"/>
      <c r="Y145" s="12"/>
      <c r="Z145" s="12"/>
      <c r="AA145" s="12"/>
      <c r="AB145" s="12"/>
      <c r="AC145" s="12"/>
      <c r="AD145" s="12"/>
      <c r="AE145" s="12"/>
      <c r="AR145" s="221" t="s">
        <v>86</v>
      </c>
      <c r="AT145" s="222" t="s">
        <v>78</v>
      </c>
      <c r="AU145" s="222" t="s">
        <v>86</v>
      </c>
      <c r="AY145" s="221" t="s">
        <v>215</v>
      </c>
      <c r="BK145" s="223">
        <f>SUM(BK146:BK153)</f>
        <v>0</v>
      </c>
    </row>
    <row r="146" s="2" customFormat="1" ht="16.5" customHeight="1">
      <c r="A146" s="35"/>
      <c r="B146" s="36"/>
      <c r="C146" s="241" t="s">
        <v>261</v>
      </c>
      <c r="D146" s="241" t="s">
        <v>256</v>
      </c>
      <c r="E146" s="242" t="s">
        <v>674</v>
      </c>
      <c r="F146" s="243" t="s">
        <v>675</v>
      </c>
      <c r="G146" s="244" t="s">
        <v>287</v>
      </c>
      <c r="H146" s="245">
        <v>6.9039999999999999</v>
      </c>
      <c r="I146" s="246"/>
      <c r="J146" s="247">
        <f>ROUND(I146*H146,2)</f>
        <v>0</v>
      </c>
      <c r="K146" s="248"/>
      <c r="L146" s="41"/>
      <c r="M146" s="249" t="s">
        <v>1</v>
      </c>
      <c r="N146" s="250" t="s">
        <v>44</v>
      </c>
      <c r="O146" s="88"/>
      <c r="P146" s="237">
        <f>O146*H146</f>
        <v>0</v>
      </c>
      <c r="Q146" s="237">
        <v>0.12</v>
      </c>
      <c r="R146" s="237">
        <f>Q146*H146</f>
        <v>0.82847999999999999</v>
      </c>
      <c r="S146" s="237">
        <v>2.4900000000000002</v>
      </c>
      <c r="T146" s="238">
        <f>S146*H146</f>
        <v>17.19096</v>
      </c>
      <c r="U146" s="35"/>
      <c r="V146" s="35"/>
      <c r="W146" s="35"/>
      <c r="X146" s="35"/>
      <c r="Y146" s="35"/>
      <c r="Z146" s="35"/>
      <c r="AA146" s="35"/>
      <c r="AB146" s="35"/>
      <c r="AC146" s="35"/>
      <c r="AD146" s="35"/>
      <c r="AE146" s="35"/>
      <c r="AR146" s="239" t="s">
        <v>101</v>
      </c>
      <c r="AT146" s="239" t="s">
        <v>256</v>
      </c>
      <c r="AU146" s="239" t="s">
        <v>88</v>
      </c>
      <c r="AY146" s="14" t="s">
        <v>215</v>
      </c>
      <c r="BE146" s="240">
        <f>IF(N146="základní",J146,0)</f>
        <v>0</v>
      </c>
      <c r="BF146" s="240">
        <f>IF(N146="snížená",J146,0)</f>
        <v>0</v>
      </c>
      <c r="BG146" s="240">
        <f>IF(N146="zákl. přenesená",J146,0)</f>
        <v>0</v>
      </c>
      <c r="BH146" s="240">
        <f>IF(N146="sníž. přenesená",J146,0)</f>
        <v>0</v>
      </c>
      <c r="BI146" s="240">
        <f>IF(N146="nulová",J146,0)</f>
        <v>0</v>
      </c>
      <c r="BJ146" s="14" t="s">
        <v>86</v>
      </c>
      <c r="BK146" s="240">
        <f>ROUND(I146*H146,2)</f>
        <v>0</v>
      </c>
      <c r="BL146" s="14" t="s">
        <v>101</v>
      </c>
      <c r="BM146" s="239" t="s">
        <v>676</v>
      </c>
    </row>
    <row r="147" s="2" customFormat="1" ht="16.5" customHeight="1">
      <c r="A147" s="35"/>
      <c r="B147" s="36"/>
      <c r="C147" s="241" t="s">
        <v>265</v>
      </c>
      <c r="D147" s="241" t="s">
        <v>256</v>
      </c>
      <c r="E147" s="242" t="s">
        <v>677</v>
      </c>
      <c r="F147" s="243" t="s">
        <v>678</v>
      </c>
      <c r="G147" s="244" t="s">
        <v>287</v>
      </c>
      <c r="H147" s="245">
        <v>6.8399999999999999</v>
      </c>
      <c r="I147" s="246"/>
      <c r="J147" s="247">
        <f>ROUND(I147*H147,2)</f>
        <v>0</v>
      </c>
      <c r="K147" s="248"/>
      <c r="L147" s="41"/>
      <c r="M147" s="249" t="s">
        <v>1</v>
      </c>
      <c r="N147" s="250" t="s">
        <v>44</v>
      </c>
      <c r="O147" s="88"/>
      <c r="P147" s="237">
        <f>O147*H147</f>
        <v>0</v>
      </c>
      <c r="Q147" s="237">
        <v>0</v>
      </c>
      <c r="R147" s="237">
        <f>Q147*H147</f>
        <v>0</v>
      </c>
      <c r="S147" s="237">
        <v>2</v>
      </c>
      <c r="T147" s="238">
        <f>S147*H147</f>
        <v>13.68</v>
      </c>
      <c r="U147" s="35"/>
      <c r="V147" s="35"/>
      <c r="W147" s="35"/>
      <c r="X147" s="35"/>
      <c r="Y147" s="35"/>
      <c r="Z147" s="35"/>
      <c r="AA147" s="35"/>
      <c r="AB147" s="35"/>
      <c r="AC147" s="35"/>
      <c r="AD147" s="35"/>
      <c r="AE147" s="35"/>
      <c r="AR147" s="239" t="s">
        <v>101</v>
      </c>
      <c r="AT147" s="239" t="s">
        <v>256</v>
      </c>
      <c r="AU147" s="239" t="s">
        <v>88</v>
      </c>
      <c r="AY147" s="14" t="s">
        <v>215</v>
      </c>
      <c r="BE147" s="240">
        <f>IF(N147="základní",J147,0)</f>
        <v>0</v>
      </c>
      <c r="BF147" s="240">
        <f>IF(N147="snížená",J147,0)</f>
        <v>0</v>
      </c>
      <c r="BG147" s="240">
        <f>IF(N147="zákl. přenesená",J147,0)</f>
        <v>0</v>
      </c>
      <c r="BH147" s="240">
        <f>IF(N147="sníž. přenesená",J147,0)</f>
        <v>0</v>
      </c>
      <c r="BI147" s="240">
        <f>IF(N147="nulová",J147,0)</f>
        <v>0</v>
      </c>
      <c r="BJ147" s="14" t="s">
        <v>86</v>
      </c>
      <c r="BK147" s="240">
        <f>ROUND(I147*H147,2)</f>
        <v>0</v>
      </c>
      <c r="BL147" s="14" t="s">
        <v>101</v>
      </c>
      <c r="BM147" s="239" t="s">
        <v>679</v>
      </c>
    </row>
    <row r="148" s="2" customFormat="1" ht="24.15" customHeight="1">
      <c r="A148" s="35"/>
      <c r="B148" s="36"/>
      <c r="C148" s="241" t="s">
        <v>269</v>
      </c>
      <c r="D148" s="241" t="s">
        <v>256</v>
      </c>
      <c r="E148" s="242" t="s">
        <v>680</v>
      </c>
      <c r="F148" s="243" t="s">
        <v>681</v>
      </c>
      <c r="G148" s="244" t="s">
        <v>221</v>
      </c>
      <c r="H148" s="245">
        <v>36</v>
      </c>
      <c r="I148" s="246"/>
      <c r="J148" s="247">
        <f>ROUND(I148*H148,2)</f>
        <v>0</v>
      </c>
      <c r="K148" s="248"/>
      <c r="L148" s="41"/>
      <c r="M148" s="249" t="s">
        <v>1</v>
      </c>
      <c r="N148" s="250" t="s">
        <v>44</v>
      </c>
      <c r="O148" s="88"/>
      <c r="P148" s="237">
        <f>O148*H148</f>
        <v>0</v>
      </c>
      <c r="Q148" s="237">
        <v>0.00046999999999999999</v>
      </c>
      <c r="R148" s="237">
        <f>Q148*H148</f>
        <v>0.016920000000000001</v>
      </c>
      <c r="S148" s="237">
        <v>0.0050000000000000001</v>
      </c>
      <c r="T148" s="238">
        <f>S148*H148</f>
        <v>0.17999999999999999</v>
      </c>
      <c r="U148" s="35"/>
      <c r="V148" s="35"/>
      <c r="W148" s="35"/>
      <c r="X148" s="35"/>
      <c r="Y148" s="35"/>
      <c r="Z148" s="35"/>
      <c r="AA148" s="35"/>
      <c r="AB148" s="35"/>
      <c r="AC148" s="35"/>
      <c r="AD148" s="35"/>
      <c r="AE148" s="35"/>
      <c r="AR148" s="239" t="s">
        <v>101</v>
      </c>
      <c r="AT148" s="239" t="s">
        <v>256</v>
      </c>
      <c r="AU148" s="239" t="s">
        <v>88</v>
      </c>
      <c r="AY148" s="14" t="s">
        <v>215</v>
      </c>
      <c r="BE148" s="240">
        <f>IF(N148="základní",J148,0)</f>
        <v>0</v>
      </c>
      <c r="BF148" s="240">
        <f>IF(N148="snížená",J148,0)</f>
        <v>0</v>
      </c>
      <c r="BG148" s="240">
        <f>IF(N148="zákl. přenesená",J148,0)</f>
        <v>0</v>
      </c>
      <c r="BH148" s="240">
        <f>IF(N148="sníž. přenesená",J148,0)</f>
        <v>0</v>
      </c>
      <c r="BI148" s="240">
        <f>IF(N148="nulová",J148,0)</f>
        <v>0</v>
      </c>
      <c r="BJ148" s="14" t="s">
        <v>86</v>
      </c>
      <c r="BK148" s="240">
        <f>ROUND(I148*H148,2)</f>
        <v>0</v>
      </c>
      <c r="BL148" s="14" t="s">
        <v>101</v>
      </c>
      <c r="BM148" s="239" t="s">
        <v>682</v>
      </c>
    </row>
    <row r="149" s="2" customFormat="1" ht="24.15" customHeight="1">
      <c r="A149" s="35"/>
      <c r="B149" s="36"/>
      <c r="C149" s="241" t="s">
        <v>8</v>
      </c>
      <c r="D149" s="241" t="s">
        <v>256</v>
      </c>
      <c r="E149" s="242" t="s">
        <v>683</v>
      </c>
      <c r="F149" s="243" t="s">
        <v>684</v>
      </c>
      <c r="G149" s="244" t="s">
        <v>259</v>
      </c>
      <c r="H149" s="245">
        <v>45</v>
      </c>
      <c r="I149" s="246"/>
      <c r="J149" s="247">
        <f>ROUND(I149*H149,2)</f>
        <v>0</v>
      </c>
      <c r="K149" s="248"/>
      <c r="L149" s="41"/>
      <c r="M149" s="249" t="s">
        <v>1</v>
      </c>
      <c r="N149" s="250" t="s">
        <v>44</v>
      </c>
      <c r="O149" s="88"/>
      <c r="P149" s="237">
        <f>O149*H149</f>
        <v>0</v>
      </c>
      <c r="Q149" s="237">
        <v>0</v>
      </c>
      <c r="R149" s="237">
        <f>Q149*H149</f>
        <v>0</v>
      </c>
      <c r="S149" s="237">
        <v>0.022499999999999999</v>
      </c>
      <c r="T149" s="238">
        <f>S149*H149</f>
        <v>1.0125</v>
      </c>
      <c r="U149" s="35"/>
      <c r="V149" s="35"/>
      <c r="W149" s="35"/>
      <c r="X149" s="35"/>
      <c r="Y149" s="35"/>
      <c r="Z149" s="35"/>
      <c r="AA149" s="35"/>
      <c r="AB149" s="35"/>
      <c r="AC149" s="35"/>
      <c r="AD149" s="35"/>
      <c r="AE149" s="35"/>
      <c r="AR149" s="239" t="s">
        <v>101</v>
      </c>
      <c r="AT149" s="239" t="s">
        <v>256</v>
      </c>
      <c r="AU149" s="239" t="s">
        <v>88</v>
      </c>
      <c r="AY149" s="14" t="s">
        <v>215</v>
      </c>
      <c r="BE149" s="240">
        <f>IF(N149="základní",J149,0)</f>
        <v>0</v>
      </c>
      <c r="BF149" s="240">
        <f>IF(N149="snížená",J149,0)</f>
        <v>0</v>
      </c>
      <c r="BG149" s="240">
        <f>IF(N149="zákl. přenesená",J149,0)</f>
        <v>0</v>
      </c>
      <c r="BH149" s="240">
        <f>IF(N149="sníž. přenesená",J149,0)</f>
        <v>0</v>
      </c>
      <c r="BI149" s="240">
        <f>IF(N149="nulová",J149,0)</f>
        <v>0</v>
      </c>
      <c r="BJ149" s="14" t="s">
        <v>86</v>
      </c>
      <c r="BK149" s="240">
        <f>ROUND(I149*H149,2)</f>
        <v>0</v>
      </c>
      <c r="BL149" s="14" t="s">
        <v>101</v>
      </c>
      <c r="BM149" s="239" t="s">
        <v>685</v>
      </c>
    </row>
    <row r="150" s="2" customFormat="1" ht="16.5" customHeight="1">
      <c r="A150" s="35"/>
      <c r="B150" s="36"/>
      <c r="C150" s="226" t="s">
        <v>276</v>
      </c>
      <c r="D150" s="226" t="s">
        <v>218</v>
      </c>
      <c r="E150" s="227" t="s">
        <v>686</v>
      </c>
      <c r="F150" s="228" t="s">
        <v>687</v>
      </c>
      <c r="G150" s="229" t="s">
        <v>259</v>
      </c>
      <c r="H150" s="230">
        <v>9.2699999999999996</v>
      </c>
      <c r="I150" s="231"/>
      <c r="J150" s="232">
        <f>ROUND(I150*H150,2)</f>
        <v>0</v>
      </c>
      <c r="K150" s="233"/>
      <c r="L150" s="234"/>
      <c r="M150" s="235" t="s">
        <v>1</v>
      </c>
      <c r="N150" s="236" t="s">
        <v>44</v>
      </c>
      <c r="O150" s="88"/>
      <c r="P150" s="237">
        <f>O150*H150</f>
        <v>0</v>
      </c>
      <c r="Q150" s="237">
        <v>0.0030899999999999999</v>
      </c>
      <c r="R150" s="237">
        <f>Q150*H150</f>
        <v>0.028644299999999998</v>
      </c>
      <c r="S150" s="237">
        <v>0</v>
      </c>
      <c r="T150" s="238">
        <f>S150*H150</f>
        <v>0</v>
      </c>
      <c r="U150" s="35"/>
      <c r="V150" s="35"/>
      <c r="W150" s="35"/>
      <c r="X150" s="35"/>
      <c r="Y150" s="35"/>
      <c r="Z150" s="35"/>
      <c r="AA150" s="35"/>
      <c r="AB150" s="35"/>
      <c r="AC150" s="35"/>
      <c r="AD150" s="35"/>
      <c r="AE150" s="35"/>
      <c r="AR150" s="239" t="s">
        <v>222</v>
      </c>
      <c r="AT150" s="239" t="s">
        <v>218</v>
      </c>
      <c r="AU150" s="239" t="s">
        <v>88</v>
      </c>
      <c r="AY150" s="14" t="s">
        <v>215</v>
      </c>
      <c r="BE150" s="240">
        <f>IF(N150="základní",J150,0)</f>
        <v>0</v>
      </c>
      <c r="BF150" s="240">
        <f>IF(N150="snížená",J150,0)</f>
        <v>0</v>
      </c>
      <c r="BG150" s="240">
        <f>IF(N150="zákl. přenesená",J150,0)</f>
        <v>0</v>
      </c>
      <c r="BH150" s="240">
        <f>IF(N150="sníž. přenesená",J150,0)</f>
        <v>0</v>
      </c>
      <c r="BI150" s="240">
        <f>IF(N150="nulová",J150,0)</f>
        <v>0</v>
      </c>
      <c r="BJ150" s="14" t="s">
        <v>86</v>
      </c>
      <c r="BK150" s="240">
        <f>ROUND(I150*H150,2)</f>
        <v>0</v>
      </c>
      <c r="BL150" s="14" t="s">
        <v>101</v>
      </c>
      <c r="BM150" s="239" t="s">
        <v>688</v>
      </c>
    </row>
    <row r="151" s="2" customFormat="1" ht="24.15" customHeight="1">
      <c r="A151" s="35"/>
      <c r="B151" s="36"/>
      <c r="C151" s="226" t="s">
        <v>280</v>
      </c>
      <c r="D151" s="226" t="s">
        <v>218</v>
      </c>
      <c r="E151" s="227" t="s">
        <v>689</v>
      </c>
      <c r="F151" s="228" t="s">
        <v>690</v>
      </c>
      <c r="G151" s="229" t="s">
        <v>249</v>
      </c>
      <c r="H151" s="230">
        <v>0.57199999999999995</v>
      </c>
      <c r="I151" s="231"/>
      <c r="J151" s="232">
        <f>ROUND(I151*H151,2)</f>
        <v>0</v>
      </c>
      <c r="K151" s="233"/>
      <c r="L151" s="234"/>
      <c r="M151" s="235" t="s">
        <v>1</v>
      </c>
      <c r="N151" s="236" t="s">
        <v>44</v>
      </c>
      <c r="O151" s="88"/>
      <c r="P151" s="237">
        <f>O151*H151</f>
        <v>0</v>
      </c>
      <c r="Q151" s="237">
        <v>1</v>
      </c>
      <c r="R151" s="237">
        <f>Q151*H151</f>
        <v>0.57199999999999995</v>
      </c>
      <c r="S151" s="237">
        <v>0</v>
      </c>
      <c r="T151" s="238">
        <f>S151*H151</f>
        <v>0</v>
      </c>
      <c r="U151" s="35"/>
      <c r="V151" s="35"/>
      <c r="W151" s="35"/>
      <c r="X151" s="35"/>
      <c r="Y151" s="35"/>
      <c r="Z151" s="35"/>
      <c r="AA151" s="35"/>
      <c r="AB151" s="35"/>
      <c r="AC151" s="35"/>
      <c r="AD151" s="35"/>
      <c r="AE151" s="35"/>
      <c r="AR151" s="239" t="s">
        <v>222</v>
      </c>
      <c r="AT151" s="239" t="s">
        <v>218</v>
      </c>
      <c r="AU151" s="239" t="s">
        <v>88</v>
      </c>
      <c r="AY151" s="14" t="s">
        <v>215</v>
      </c>
      <c r="BE151" s="240">
        <f>IF(N151="základní",J151,0)</f>
        <v>0</v>
      </c>
      <c r="BF151" s="240">
        <f>IF(N151="snížená",J151,0)</f>
        <v>0</v>
      </c>
      <c r="BG151" s="240">
        <f>IF(N151="zákl. přenesená",J151,0)</f>
        <v>0</v>
      </c>
      <c r="BH151" s="240">
        <f>IF(N151="sníž. přenesená",J151,0)</f>
        <v>0</v>
      </c>
      <c r="BI151" s="240">
        <f>IF(N151="nulová",J151,0)</f>
        <v>0</v>
      </c>
      <c r="BJ151" s="14" t="s">
        <v>86</v>
      </c>
      <c r="BK151" s="240">
        <f>ROUND(I151*H151,2)</f>
        <v>0</v>
      </c>
      <c r="BL151" s="14" t="s">
        <v>101</v>
      </c>
      <c r="BM151" s="239" t="s">
        <v>691</v>
      </c>
    </row>
    <row r="152" s="2" customFormat="1" ht="24.15" customHeight="1">
      <c r="A152" s="35"/>
      <c r="B152" s="36"/>
      <c r="C152" s="241" t="s">
        <v>284</v>
      </c>
      <c r="D152" s="241" t="s">
        <v>256</v>
      </c>
      <c r="E152" s="242" t="s">
        <v>692</v>
      </c>
      <c r="F152" s="243" t="s">
        <v>693</v>
      </c>
      <c r="G152" s="244" t="s">
        <v>259</v>
      </c>
      <c r="H152" s="245">
        <v>135</v>
      </c>
      <c r="I152" s="246"/>
      <c r="J152" s="247">
        <f>ROUND(I152*H152,2)</f>
        <v>0</v>
      </c>
      <c r="K152" s="248"/>
      <c r="L152" s="41"/>
      <c r="M152" s="249" t="s">
        <v>1</v>
      </c>
      <c r="N152" s="250" t="s">
        <v>44</v>
      </c>
      <c r="O152" s="88"/>
      <c r="P152" s="237">
        <f>O152*H152</f>
        <v>0</v>
      </c>
      <c r="Q152" s="237">
        <v>0</v>
      </c>
      <c r="R152" s="237">
        <f>Q152*H152</f>
        <v>0</v>
      </c>
      <c r="S152" s="237">
        <v>0.0044999999999999997</v>
      </c>
      <c r="T152" s="238">
        <f>S152*H152</f>
        <v>0.60749999999999993</v>
      </c>
      <c r="U152" s="35"/>
      <c r="V152" s="35"/>
      <c r="W152" s="35"/>
      <c r="X152" s="35"/>
      <c r="Y152" s="35"/>
      <c r="Z152" s="35"/>
      <c r="AA152" s="35"/>
      <c r="AB152" s="35"/>
      <c r="AC152" s="35"/>
      <c r="AD152" s="35"/>
      <c r="AE152" s="35"/>
      <c r="AR152" s="239" t="s">
        <v>101</v>
      </c>
      <c r="AT152" s="239" t="s">
        <v>256</v>
      </c>
      <c r="AU152" s="239" t="s">
        <v>88</v>
      </c>
      <c r="AY152" s="14" t="s">
        <v>215</v>
      </c>
      <c r="BE152" s="240">
        <f>IF(N152="základní",J152,0)</f>
        <v>0</v>
      </c>
      <c r="BF152" s="240">
        <f>IF(N152="snížená",J152,0)</f>
        <v>0</v>
      </c>
      <c r="BG152" s="240">
        <f>IF(N152="zákl. přenesená",J152,0)</f>
        <v>0</v>
      </c>
      <c r="BH152" s="240">
        <f>IF(N152="sníž. přenesená",J152,0)</f>
        <v>0</v>
      </c>
      <c r="BI152" s="240">
        <f>IF(N152="nulová",J152,0)</f>
        <v>0</v>
      </c>
      <c r="BJ152" s="14" t="s">
        <v>86</v>
      </c>
      <c r="BK152" s="240">
        <f>ROUND(I152*H152,2)</f>
        <v>0</v>
      </c>
      <c r="BL152" s="14" t="s">
        <v>101</v>
      </c>
      <c r="BM152" s="239" t="s">
        <v>694</v>
      </c>
    </row>
    <row r="153" s="2" customFormat="1" ht="24.15" customHeight="1">
      <c r="A153" s="35"/>
      <c r="B153" s="36"/>
      <c r="C153" s="241" t="s">
        <v>289</v>
      </c>
      <c r="D153" s="241" t="s">
        <v>256</v>
      </c>
      <c r="E153" s="242" t="s">
        <v>695</v>
      </c>
      <c r="F153" s="243" t="s">
        <v>696</v>
      </c>
      <c r="G153" s="244" t="s">
        <v>226</v>
      </c>
      <c r="H153" s="245">
        <v>90</v>
      </c>
      <c r="I153" s="246"/>
      <c r="J153" s="247">
        <f>ROUND(I153*H153,2)</f>
        <v>0</v>
      </c>
      <c r="K153" s="248"/>
      <c r="L153" s="41"/>
      <c r="M153" s="251" t="s">
        <v>1</v>
      </c>
      <c r="N153" s="252" t="s">
        <v>44</v>
      </c>
      <c r="O153" s="253"/>
      <c r="P153" s="254">
        <f>O153*H153</f>
        <v>0</v>
      </c>
      <c r="Q153" s="254">
        <v>0.0024599999999999999</v>
      </c>
      <c r="R153" s="254">
        <f>Q153*H153</f>
        <v>0.22139999999999999</v>
      </c>
      <c r="S153" s="254">
        <v>0</v>
      </c>
      <c r="T153" s="255">
        <f>S153*H153</f>
        <v>0</v>
      </c>
      <c r="U153" s="35"/>
      <c r="V153" s="35"/>
      <c r="W153" s="35"/>
      <c r="X153" s="35"/>
      <c r="Y153" s="35"/>
      <c r="Z153" s="35"/>
      <c r="AA153" s="35"/>
      <c r="AB153" s="35"/>
      <c r="AC153" s="35"/>
      <c r="AD153" s="35"/>
      <c r="AE153" s="35"/>
      <c r="AR153" s="239" t="s">
        <v>101</v>
      </c>
      <c r="AT153" s="239" t="s">
        <v>256</v>
      </c>
      <c r="AU153" s="239" t="s">
        <v>88</v>
      </c>
      <c r="AY153" s="14" t="s">
        <v>215</v>
      </c>
      <c r="BE153" s="240">
        <f>IF(N153="základní",J153,0)</f>
        <v>0</v>
      </c>
      <c r="BF153" s="240">
        <f>IF(N153="snížená",J153,0)</f>
        <v>0</v>
      </c>
      <c r="BG153" s="240">
        <f>IF(N153="zákl. přenesená",J153,0)</f>
        <v>0</v>
      </c>
      <c r="BH153" s="240">
        <f>IF(N153="sníž. přenesená",J153,0)</f>
        <v>0</v>
      </c>
      <c r="BI153" s="240">
        <f>IF(N153="nulová",J153,0)</f>
        <v>0</v>
      </c>
      <c r="BJ153" s="14" t="s">
        <v>86</v>
      </c>
      <c r="BK153" s="240">
        <f>ROUND(I153*H153,2)</f>
        <v>0</v>
      </c>
      <c r="BL153" s="14" t="s">
        <v>101</v>
      </c>
      <c r="BM153" s="239" t="s">
        <v>697</v>
      </c>
    </row>
    <row r="154" s="2" customFormat="1" ht="6.96" customHeight="1">
      <c r="A154" s="35"/>
      <c r="B154" s="63"/>
      <c r="C154" s="64"/>
      <c r="D154" s="64"/>
      <c r="E154" s="64"/>
      <c r="F154" s="64"/>
      <c r="G154" s="64"/>
      <c r="H154" s="64"/>
      <c r="I154" s="64"/>
      <c r="J154" s="64"/>
      <c r="K154" s="64"/>
      <c r="L154" s="41"/>
      <c r="M154" s="35"/>
      <c r="O154" s="35"/>
      <c r="P154" s="35"/>
      <c r="Q154" s="35"/>
      <c r="R154" s="35"/>
      <c r="S154" s="35"/>
      <c r="T154" s="35"/>
      <c r="U154" s="35"/>
      <c r="V154" s="35"/>
      <c r="W154" s="35"/>
      <c r="X154" s="35"/>
      <c r="Y154" s="35"/>
      <c r="Z154" s="35"/>
      <c r="AA154" s="35"/>
      <c r="AB154" s="35"/>
      <c r="AC154" s="35"/>
      <c r="AD154" s="35"/>
      <c r="AE154" s="35"/>
    </row>
  </sheetData>
  <sheetProtection sheet="1" autoFilter="0" formatColumns="0" formatRows="0" objects="1" scenarios="1" spinCount="100000" saltValue="w0l+fU/oH7gTxVy6/ihNRnDXCeBVBlOqk1NpJ1KEeHx++seaPSgMXewqln+z2b02kaa7nqARuxCExIw5gZ1RiQ==" hashValue="dCG5T92TAf4LT9LOFAdDxIK4avK58P+e1T1MVqYeK4Xd9q02sFZdujZn1liKdQZd1igliTLg6FzdG+ed9K0Dzw==" algorithmName="SHA-512" password="CC35"/>
  <autoFilter ref="C128:K153"/>
  <mergeCells count="15">
    <mergeCell ref="E7:H7"/>
    <mergeCell ref="E11:H11"/>
    <mergeCell ref="E9:H9"/>
    <mergeCell ref="E13:H13"/>
    <mergeCell ref="E22:H22"/>
    <mergeCell ref="E31:H31"/>
    <mergeCell ref="E85:H85"/>
    <mergeCell ref="E89:H89"/>
    <mergeCell ref="E87:H87"/>
    <mergeCell ref="E91:H91"/>
    <mergeCell ref="E115:H115"/>
    <mergeCell ref="E119:H119"/>
    <mergeCell ref="E117:H117"/>
    <mergeCell ref="E121:H12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108</v>
      </c>
    </row>
    <row r="3" s="1" customFormat="1" ht="6.96" customHeight="1">
      <c r="B3" s="144"/>
      <c r="C3" s="145"/>
      <c r="D3" s="145"/>
      <c r="E3" s="145"/>
      <c r="F3" s="145"/>
      <c r="G3" s="145"/>
      <c r="H3" s="145"/>
      <c r="I3" s="145"/>
      <c r="J3" s="145"/>
      <c r="K3" s="145"/>
      <c r="L3" s="17"/>
      <c r="AT3" s="14" t="s">
        <v>88</v>
      </c>
    </row>
    <row r="4" s="1" customFormat="1" ht="24.96" customHeight="1">
      <c r="B4" s="17"/>
      <c r="D4" s="146" t="s">
        <v>185</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úseku Nejdek - Nové Hamry</v>
      </c>
      <c r="F7" s="148"/>
      <c r="G7" s="148"/>
      <c r="H7" s="148"/>
      <c r="L7" s="17"/>
    </row>
    <row r="8">
      <c r="B8" s="17"/>
      <c r="D8" s="148" t="s">
        <v>186</v>
      </c>
      <c r="L8" s="17"/>
    </row>
    <row r="9" s="1" customFormat="1" ht="16.5" customHeight="1">
      <c r="B9" s="17"/>
      <c r="E9" s="149" t="s">
        <v>187</v>
      </c>
      <c r="F9" s="1"/>
      <c r="G9" s="1"/>
      <c r="H9" s="1"/>
      <c r="L9" s="17"/>
    </row>
    <row r="10" s="1" customFormat="1" ht="12" customHeight="1">
      <c r="B10" s="17"/>
      <c r="D10" s="148" t="s">
        <v>188</v>
      </c>
      <c r="L10" s="17"/>
    </row>
    <row r="11" s="2" customFormat="1" ht="16.5" customHeight="1">
      <c r="A11" s="35"/>
      <c r="B11" s="41"/>
      <c r="C11" s="35"/>
      <c r="D11" s="35"/>
      <c r="E11" s="150" t="s">
        <v>189</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190</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698</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26. 9. 2022</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26</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27</v>
      </c>
      <c r="F19" s="35"/>
      <c r="G19" s="35"/>
      <c r="H19" s="35"/>
      <c r="I19" s="148" t="s">
        <v>28</v>
      </c>
      <c r="J19" s="138" t="s">
        <v>1</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30</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28</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32</v>
      </c>
      <c r="E24" s="35"/>
      <c r="F24" s="35"/>
      <c r="G24" s="35"/>
      <c r="H24" s="35"/>
      <c r="I24" s="148" t="s">
        <v>25</v>
      </c>
      <c r="J24" s="138" t="s">
        <v>33</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34</v>
      </c>
      <c r="F25" s="35"/>
      <c r="G25" s="35"/>
      <c r="H25" s="35"/>
      <c r="I25" s="148" t="s">
        <v>28</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36</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37</v>
      </c>
      <c r="F28" s="35"/>
      <c r="G28" s="35"/>
      <c r="H28" s="35"/>
      <c r="I28" s="148" t="s">
        <v>28</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38</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39</v>
      </c>
      <c r="E34" s="35"/>
      <c r="F34" s="35"/>
      <c r="G34" s="35"/>
      <c r="H34" s="35"/>
      <c r="I34" s="35"/>
      <c r="J34" s="159">
        <f>ROUND(J127,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41</v>
      </c>
      <c r="G36" s="35"/>
      <c r="H36" s="35"/>
      <c r="I36" s="160" t="s">
        <v>40</v>
      </c>
      <c r="J36" s="160" t="s">
        <v>42</v>
      </c>
      <c r="K36" s="35"/>
      <c r="L36" s="60"/>
      <c r="S36" s="35"/>
      <c r="T36" s="35"/>
      <c r="U36" s="35"/>
      <c r="V36" s="35"/>
      <c r="W36" s="35"/>
      <c r="X36" s="35"/>
      <c r="Y36" s="35"/>
      <c r="Z36" s="35"/>
      <c r="AA36" s="35"/>
      <c r="AB36" s="35"/>
      <c r="AC36" s="35"/>
      <c r="AD36" s="35"/>
      <c r="AE36" s="35"/>
    </row>
    <row r="37" s="2" customFormat="1" ht="14.4" customHeight="1">
      <c r="A37" s="35"/>
      <c r="B37" s="41"/>
      <c r="C37" s="35"/>
      <c r="D37" s="150" t="s">
        <v>43</v>
      </c>
      <c r="E37" s="148" t="s">
        <v>44</v>
      </c>
      <c r="F37" s="161">
        <f>ROUND((SUM(BE127:BE155)),  2)</f>
        <v>0</v>
      </c>
      <c r="G37" s="35"/>
      <c r="H37" s="35"/>
      <c r="I37" s="162">
        <v>0.20999999999999999</v>
      </c>
      <c r="J37" s="161">
        <f>ROUND(((SUM(BE127:BE155))*I37),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45</v>
      </c>
      <c r="F38" s="161">
        <f>ROUND((SUM(BF127:BF155)),  2)</f>
        <v>0</v>
      </c>
      <c r="G38" s="35"/>
      <c r="H38" s="35"/>
      <c r="I38" s="162">
        <v>0.14999999999999999</v>
      </c>
      <c r="J38" s="161">
        <f>ROUND(((SUM(BF127:BF155))*I38),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46</v>
      </c>
      <c r="F39" s="161">
        <f>ROUND((SUM(BG127:BG155)),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47</v>
      </c>
      <c r="F40" s="161">
        <f>ROUND((SUM(BH127:BH155)),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48</v>
      </c>
      <c r="F41" s="161">
        <f>ROUND((SUM(BI127:BI155)),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49</v>
      </c>
      <c r="E43" s="165"/>
      <c r="F43" s="165"/>
      <c r="G43" s="166" t="s">
        <v>50</v>
      </c>
      <c r="H43" s="167" t="s">
        <v>51</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52</v>
      </c>
      <c r="E50" s="171"/>
      <c r="F50" s="171"/>
      <c r="G50" s="170" t="s">
        <v>53</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54</v>
      </c>
      <c r="E61" s="173"/>
      <c r="F61" s="174" t="s">
        <v>55</v>
      </c>
      <c r="G61" s="172" t="s">
        <v>54</v>
      </c>
      <c r="H61" s="173"/>
      <c r="I61" s="173"/>
      <c r="J61" s="175" t="s">
        <v>55</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56</v>
      </c>
      <c r="E65" s="176"/>
      <c r="F65" s="176"/>
      <c r="G65" s="170" t="s">
        <v>57</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54</v>
      </c>
      <c r="E76" s="173"/>
      <c r="F76" s="174" t="s">
        <v>55</v>
      </c>
      <c r="G76" s="172" t="s">
        <v>54</v>
      </c>
      <c r="H76" s="173"/>
      <c r="I76" s="173"/>
      <c r="J76" s="175" t="s">
        <v>55</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192</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úseku Nejdek - Nové Hamry</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186</v>
      </c>
      <c r="D86" s="19"/>
      <c r="E86" s="19"/>
      <c r="F86" s="19"/>
      <c r="G86" s="19"/>
      <c r="H86" s="19"/>
      <c r="I86" s="19"/>
      <c r="J86" s="19"/>
      <c r="K86" s="19"/>
      <c r="L86" s="17"/>
    </row>
    <row r="87" s="1" customFormat="1" ht="16.5" customHeight="1">
      <c r="B87" s="18"/>
      <c r="C87" s="19"/>
      <c r="D87" s="19"/>
      <c r="E87" s="181" t="s">
        <v>187</v>
      </c>
      <c r="F87" s="19"/>
      <c r="G87" s="19"/>
      <c r="H87" s="19"/>
      <c r="I87" s="19"/>
      <c r="J87" s="19"/>
      <c r="K87" s="19"/>
      <c r="L87" s="17"/>
    </row>
    <row r="88" s="1" customFormat="1" ht="12" customHeight="1">
      <c r="B88" s="18"/>
      <c r="C88" s="29" t="s">
        <v>188</v>
      </c>
      <c r="D88" s="19"/>
      <c r="E88" s="19"/>
      <c r="F88" s="19"/>
      <c r="G88" s="19"/>
      <c r="H88" s="19"/>
      <c r="I88" s="19"/>
      <c r="J88" s="19"/>
      <c r="K88" s="19"/>
      <c r="L88" s="17"/>
    </row>
    <row r="89" s="2" customFormat="1" ht="16.5" customHeight="1">
      <c r="A89" s="35"/>
      <c r="B89" s="36"/>
      <c r="C89" s="37"/>
      <c r="D89" s="37"/>
      <c r="E89" s="182" t="s">
        <v>189</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190</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SO 20-10-01 - dD3 Nové Hamry, železniční svršek</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26. 9. 2022</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Správa železnic, státní organizace</v>
      </c>
      <c r="G95" s="37"/>
      <c r="H95" s="37"/>
      <c r="I95" s="29" t="s">
        <v>32</v>
      </c>
      <c r="J95" s="33" t="str">
        <f>E25</f>
        <v>Progi spol. s r.o.</v>
      </c>
      <c r="K95" s="37"/>
      <c r="L95" s="60"/>
      <c r="S95" s="35"/>
      <c r="T95" s="35"/>
      <c r="U95" s="35"/>
      <c r="V95" s="35"/>
      <c r="W95" s="35"/>
      <c r="X95" s="35"/>
      <c r="Y95" s="35"/>
      <c r="Z95" s="35"/>
      <c r="AA95" s="35"/>
      <c r="AB95" s="35"/>
      <c r="AC95" s="35"/>
      <c r="AD95" s="35"/>
      <c r="AE95" s="35"/>
    </row>
    <row r="96" s="2" customFormat="1" ht="15.15" customHeight="1">
      <c r="A96" s="35"/>
      <c r="B96" s="36"/>
      <c r="C96" s="29" t="s">
        <v>30</v>
      </c>
      <c r="D96" s="37"/>
      <c r="E96" s="37"/>
      <c r="F96" s="24" t="str">
        <f>IF(E22="","",E22)</f>
        <v>Vyplň údaj</v>
      </c>
      <c r="G96" s="37"/>
      <c r="H96" s="37"/>
      <c r="I96" s="29" t="s">
        <v>36</v>
      </c>
      <c r="J96" s="33" t="str">
        <f>E28</f>
        <v>Pavlína Liprtová</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193</v>
      </c>
      <c r="D98" s="184"/>
      <c r="E98" s="184"/>
      <c r="F98" s="184"/>
      <c r="G98" s="184"/>
      <c r="H98" s="184"/>
      <c r="I98" s="184"/>
      <c r="J98" s="185" t="s">
        <v>194</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195</v>
      </c>
      <c r="D100" s="37"/>
      <c r="E100" s="37"/>
      <c r="F100" s="37"/>
      <c r="G100" s="37"/>
      <c r="H100" s="37"/>
      <c r="I100" s="37"/>
      <c r="J100" s="107">
        <f>J127</f>
        <v>0</v>
      </c>
      <c r="K100" s="37"/>
      <c r="L100" s="60"/>
      <c r="S100" s="35"/>
      <c r="T100" s="35"/>
      <c r="U100" s="35"/>
      <c r="V100" s="35"/>
      <c r="W100" s="35"/>
      <c r="X100" s="35"/>
      <c r="Y100" s="35"/>
      <c r="Z100" s="35"/>
      <c r="AA100" s="35"/>
      <c r="AB100" s="35"/>
      <c r="AC100" s="35"/>
      <c r="AD100" s="35"/>
      <c r="AE100" s="35"/>
      <c r="AU100" s="14" t="s">
        <v>196</v>
      </c>
    </row>
    <row r="101" s="9" customFormat="1" ht="24.96" customHeight="1">
      <c r="A101" s="9"/>
      <c r="B101" s="187"/>
      <c r="C101" s="188"/>
      <c r="D101" s="189" t="s">
        <v>197</v>
      </c>
      <c r="E101" s="190"/>
      <c r="F101" s="190"/>
      <c r="G101" s="190"/>
      <c r="H101" s="190"/>
      <c r="I101" s="190"/>
      <c r="J101" s="191">
        <f>J128</f>
        <v>0</v>
      </c>
      <c r="K101" s="188"/>
      <c r="L101" s="192"/>
      <c r="S101" s="9"/>
      <c r="T101" s="9"/>
      <c r="U101" s="9"/>
      <c r="V101" s="9"/>
      <c r="W101" s="9"/>
      <c r="X101" s="9"/>
      <c r="Y101" s="9"/>
      <c r="Z101" s="9"/>
      <c r="AA101" s="9"/>
      <c r="AB101" s="9"/>
      <c r="AC101" s="9"/>
      <c r="AD101" s="9"/>
      <c r="AE101" s="9"/>
    </row>
    <row r="102" s="10" customFormat="1" ht="19.92" customHeight="1">
      <c r="A102" s="10"/>
      <c r="B102" s="193"/>
      <c r="C102" s="129"/>
      <c r="D102" s="194" t="s">
        <v>198</v>
      </c>
      <c r="E102" s="195"/>
      <c r="F102" s="195"/>
      <c r="G102" s="195"/>
      <c r="H102" s="195"/>
      <c r="I102" s="195"/>
      <c r="J102" s="196">
        <f>J129</f>
        <v>0</v>
      </c>
      <c r="K102" s="129"/>
      <c r="L102" s="197"/>
      <c r="S102" s="10"/>
      <c r="T102" s="10"/>
      <c r="U102" s="10"/>
      <c r="V102" s="10"/>
      <c r="W102" s="10"/>
      <c r="X102" s="10"/>
      <c r="Y102" s="10"/>
      <c r="Z102" s="10"/>
      <c r="AA102" s="10"/>
      <c r="AB102" s="10"/>
      <c r="AC102" s="10"/>
      <c r="AD102" s="10"/>
      <c r="AE102" s="10"/>
    </row>
    <row r="103" s="9" customFormat="1" ht="24.96" customHeight="1">
      <c r="A103" s="9"/>
      <c r="B103" s="187"/>
      <c r="C103" s="188"/>
      <c r="D103" s="189" t="s">
        <v>199</v>
      </c>
      <c r="E103" s="190"/>
      <c r="F103" s="190"/>
      <c r="G103" s="190"/>
      <c r="H103" s="190"/>
      <c r="I103" s="190"/>
      <c r="J103" s="191">
        <f>J152</f>
        <v>0</v>
      </c>
      <c r="K103" s="188"/>
      <c r="L103" s="192"/>
      <c r="S103" s="9"/>
      <c r="T103" s="9"/>
      <c r="U103" s="9"/>
      <c r="V103" s="9"/>
      <c r="W103" s="9"/>
      <c r="X103" s="9"/>
      <c r="Y103" s="9"/>
      <c r="Z103" s="9"/>
      <c r="AA103" s="9"/>
      <c r="AB103" s="9"/>
      <c r="AC103" s="9"/>
      <c r="AD103" s="9"/>
      <c r="AE103" s="9"/>
    </row>
    <row r="104" s="2" customFormat="1" ht="21.84" customHeight="1">
      <c r="A104" s="35"/>
      <c r="B104" s="36"/>
      <c r="C104" s="37"/>
      <c r="D104" s="37"/>
      <c r="E104" s="37"/>
      <c r="F104" s="37"/>
      <c r="G104" s="37"/>
      <c r="H104" s="37"/>
      <c r="I104" s="37"/>
      <c r="J104" s="37"/>
      <c r="K104" s="37"/>
      <c r="L104" s="60"/>
      <c r="S104" s="35"/>
      <c r="T104" s="35"/>
      <c r="U104" s="35"/>
      <c r="V104" s="35"/>
      <c r="W104" s="35"/>
      <c r="X104" s="35"/>
      <c r="Y104" s="35"/>
      <c r="Z104" s="35"/>
      <c r="AA104" s="35"/>
      <c r="AB104" s="35"/>
      <c r="AC104" s="35"/>
      <c r="AD104" s="35"/>
      <c r="AE104" s="35"/>
    </row>
    <row r="105" s="2" customFormat="1" ht="6.96" customHeight="1">
      <c r="A105" s="35"/>
      <c r="B105" s="63"/>
      <c r="C105" s="64"/>
      <c r="D105" s="64"/>
      <c r="E105" s="64"/>
      <c r="F105" s="64"/>
      <c r="G105" s="64"/>
      <c r="H105" s="64"/>
      <c r="I105" s="64"/>
      <c r="J105" s="64"/>
      <c r="K105" s="64"/>
      <c r="L105" s="60"/>
      <c r="S105" s="35"/>
      <c r="T105" s="35"/>
      <c r="U105" s="35"/>
      <c r="V105" s="35"/>
      <c r="W105" s="35"/>
      <c r="X105" s="35"/>
      <c r="Y105" s="35"/>
      <c r="Z105" s="35"/>
      <c r="AA105" s="35"/>
      <c r="AB105" s="35"/>
      <c r="AC105" s="35"/>
      <c r="AD105" s="35"/>
      <c r="AE105" s="35"/>
    </row>
    <row r="109" s="2" customFormat="1" ht="6.96" customHeight="1">
      <c r="A109" s="35"/>
      <c r="B109" s="65"/>
      <c r="C109" s="66"/>
      <c r="D109" s="66"/>
      <c r="E109" s="66"/>
      <c r="F109" s="66"/>
      <c r="G109" s="66"/>
      <c r="H109" s="66"/>
      <c r="I109" s="66"/>
      <c r="J109" s="66"/>
      <c r="K109" s="66"/>
      <c r="L109" s="60"/>
      <c r="S109" s="35"/>
      <c r="T109" s="35"/>
      <c r="U109" s="35"/>
      <c r="V109" s="35"/>
      <c r="W109" s="35"/>
      <c r="X109" s="35"/>
      <c r="Y109" s="35"/>
      <c r="Z109" s="35"/>
      <c r="AA109" s="35"/>
      <c r="AB109" s="35"/>
      <c r="AC109" s="35"/>
      <c r="AD109" s="35"/>
      <c r="AE109" s="35"/>
    </row>
    <row r="110" s="2" customFormat="1" ht="24.96" customHeight="1">
      <c r="A110" s="35"/>
      <c r="B110" s="36"/>
      <c r="C110" s="20" t="s">
        <v>200</v>
      </c>
      <c r="D110" s="37"/>
      <c r="E110" s="37"/>
      <c r="F110" s="37"/>
      <c r="G110" s="37"/>
      <c r="H110" s="37"/>
      <c r="I110" s="37"/>
      <c r="J110" s="37"/>
      <c r="K110" s="37"/>
      <c r="L110" s="60"/>
      <c r="S110" s="35"/>
      <c r="T110" s="35"/>
      <c r="U110" s="35"/>
      <c r="V110" s="35"/>
      <c r="W110" s="35"/>
      <c r="X110" s="35"/>
      <c r="Y110" s="35"/>
      <c r="Z110" s="35"/>
      <c r="AA110" s="35"/>
      <c r="AB110" s="35"/>
      <c r="AC110" s="35"/>
      <c r="AD110" s="35"/>
      <c r="AE110" s="35"/>
    </row>
    <row r="111" s="2" customFormat="1" ht="6.96"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2" customHeight="1">
      <c r="A112" s="35"/>
      <c r="B112" s="36"/>
      <c r="C112" s="29" t="s">
        <v>16</v>
      </c>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16.5" customHeight="1">
      <c r="A113" s="35"/>
      <c r="B113" s="36"/>
      <c r="C113" s="37"/>
      <c r="D113" s="37"/>
      <c r="E113" s="181" t="str">
        <f>E7</f>
        <v>Oprava úseku Nejdek - Nové Hamry</v>
      </c>
      <c r="F113" s="29"/>
      <c r="G113" s="29"/>
      <c r="H113" s="29"/>
      <c r="I113" s="37"/>
      <c r="J113" s="37"/>
      <c r="K113" s="37"/>
      <c r="L113" s="60"/>
      <c r="S113" s="35"/>
      <c r="T113" s="35"/>
      <c r="U113" s="35"/>
      <c r="V113" s="35"/>
      <c r="W113" s="35"/>
      <c r="X113" s="35"/>
      <c r="Y113" s="35"/>
      <c r="Z113" s="35"/>
      <c r="AA113" s="35"/>
      <c r="AB113" s="35"/>
      <c r="AC113" s="35"/>
      <c r="AD113" s="35"/>
      <c r="AE113" s="35"/>
    </row>
    <row r="114" s="1" customFormat="1" ht="12" customHeight="1">
      <c r="B114" s="18"/>
      <c r="C114" s="29" t="s">
        <v>186</v>
      </c>
      <c r="D114" s="19"/>
      <c r="E114" s="19"/>
      <c r="F114" s="19"/>
      <c r="G114" s="19"/>
      <c r="H114" s="19"/>
      <c r="I114" s="19"/>
      <c r="J114" s="19"/>
      <c r="K114" s="19"/>
      <c r="L114" s="17"/>
    </row>
    <row r="115" s="1" customFormat="1" ht="16.5" customHeight="1">
      <c r="B115" s="18"/>
      <c r="C115" s="19"/>
      <c r="D115" s="19"/>
      <c r="E115" s="181" t="s">
        <v>187</v>
      </c>
      <c r="F115" s="19"/>
      <c r="G115" s="19"/>
      <c r="H115" s="19"/>
      <c r="I115" s="19"/>
      <c r="J115" s="19"/>
      <c r="K115" s="19"/>
      <c r="L115" s="17"/>
    </row>
    <row r="116" s="1" customFormat="1" ht="12" customHeight="1">
      <c r="B116" s="18"/>
      <c r="C116" s="29" t="s">
        <v>188</v>
      </c>
      <c r="D116" s="19"/>
      <c r="E116" s="19"/>
      <c r="F116" s="19"/>
      <c r="G116" s="19"/>
      <c r="H116" s="19"/>
      <c r="I116" s="19"/>
      <c r="J116" s="19"/>
      <c r="K116" s="19"/>
      <c r="L116" s="17"/>
    </row>
    <row r="117" s="2" customFormat="1" ht="16.5" customHeight="1">
      <c r="A117" s="35"/>
      <c r="B117" s="36"/>
      <c r="C117" s="37"/>
      <c r="D117" s="37"/>
      <c r="E117" s="182" t="s">
        <v>189</v>
      </c>
      <c r="F117" s="37"/>
      <c r="G117" s="37"/>
      <c r="H117" s="37"/>
      <c r="I117" s="37"/>
      <c r="J117" s="37"/>
      <c r="K117" s="37"/>
      <c r="L117" s="60"/>
      <c r="S117" s="35"/>
      <c r="T117" s="35"/>
      <c r="U117" s="35"/>
      <c r="V117" s="35"/>
      <c r="W117" s="35"/>
      <c r="X117" s="35"/>
      <c r="Y117" s="35"/>
      <c r="Z117" s="35"/>
      <c r="AA117" s="35"/>
      <c r="AB117" s="35"/>
      <c r="AC117" s="35"/>
      <c r="AD117" s="35"/>
      <c r="AE117" s="35"/>
    </row>
    <row r="118" s="2" customFormat="1" ht="12" customHeight="1">
      <c r="A118" s="35"/>
      <c r="B118" s="36"/>
      <c r="C118" s="29" t="s">
        <v>190</v>
      </c>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16.5" customHeight="1">
      <c r="A119" s="35"/>
      <c r="B119" s="36"/>
      <c r="C119" s="37"/>
      <c r="D119" s="37"/>
      <c r="E119" s="73" t="str">
        <f>E13</f>
        <v>SO 20-10-01 - dD3 Nové Hamry, železniční svršek</v>
      </c>
      <c r="F119" s="37"/>
      <c r="G119" s="37"/>
      <c r="H119" s="37"/>
      <c r="I119" s="37"/>
      <c r="J119" s="37"/>
      <c r="K119" s="37"/>
      <c r="L119" s="60"/>
      <c r="S119" s="35"/>
      <c r="T119" s="35"/>
      <c r="U119" s="35"/>
      <c r="V119" s="35"/>
      <c r="W119" s="35"/>
      <c r="X119" s="35"/>
      <c r="Y119" s="35"/>
      <c r="Z119" s="35"/>
      <c r="AA119" s="35"/>
      <c r="AB119" s="35"/>
      <c r="AC119" s="35"/>
      <c r="AD119" s="35"/>
      <c r="AE119" s="35"/>
    </row>
    <row r="120" s="2" customFormat="1" ht="6.96" customHeight="1">
      <c r="A120" s="35"/>
      <c r="B120" s="36"/>
      <c r="C120" s="37"/>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2" customHeight="1">
      <c r="A121" s="35"/>
      <c r="B121" s="36"/>
      <c r="C121" s="29" t="s">
        <v>20</v>
      </c>
      <c r="D121" s="37"/>
      <c r="E121" s="37"/>
      <c r="F121" s="24" t="str">
        <f>F16</f>
        <v xml:space="preserve"> </v>
      </c>
      <c r="G121" s="37"/>
      <c r="H121" s="37"/>
      <c r="I121" s="29" t="s">
        <v>22</v>
      </c>
      <c r="J121" s="76" t="str">
        <f>IF(J16="","",J16)</f>
        <v>26. 9. 2022</v>
      </c>
      <c r="K121" s="37"/>
      <c r="L121" s="60"/>
      <c r="S121" s="35"/>
      <c r="T121" s="35"/>
      <c r="U121" s="35"/>
      <c r="V121" s="35"/>
      <c r="W121" s="35"/>
      <c r="X121" s="35"/>
      <c r="Y121" s="35"/>
      <c r="Z121" s="35"/>
      <c r="AA121" s="35"/>
      <c r="AB121" s="35"/>
      <c r="AC121" s="35"/>
      <c r="AD121" s="35"/>
      <c r="AE121" s="35"/>
    </row>
    <row r="122" s="2" customFormat="1" ht="6.96" customHeight="1">
      <c r="A122" s="35"/>
      <c r="B122" s="36"/>
      <c r="C122" s="37"/>
      <c r="D122" s="37"/>
      <c r="E122" s="37"/>
      <c r="F122" s="37"/>
      <c r="G122" s="37"/>
      <c r="H122" s="37"/>
      <c r="I122" s="37"/>
      <c r="J122" s="37"/>
      <c r="K122" s="37"/>
      <c r="L122" s="60"/>
      <c r="S122" s="35"/>
      <c r="T122" s="35"/>
      <c r="U122" s="35"/>
      <c r="V122" s="35"/>
      <c r="W122" s="35"/>
      <c r="X122" s="35"/>
      <c r="Y122" s="35"/>
      <c r="Z122" s="35"/>
      <c r="AA122" s="35"/>
      <c r="AB122" s="35"/>
      <c r="AC122" s="35"/>
      <c r="AD122" s="35"/>
      <c r="AE122" s="35"/>
    </row>
    <row r="123" s="2" customFormat="1" ht="15.15" customHeight="1">
      <c r="A123" s="35"/>
      <c r="B123" s="36"/>
      <c r="C123" s="29" t="s">
        <v>24</v>
      </c>
      <c r="D123" s="37"/>
      <c r="E123" s="37"/>
      <c r="F123" s="24" t="str">
        <f>E19</f>
        <v>Správa železnic, státní organizace</v>
      </c>
      <c r="G123" s="37"/>
      <c r="H123" s="37"/>
      <c r="I123" s="29" t="s">
        <v>32</v>
      </c>
      <c r="J123" s="33" t="str">
        <f>E25</f>
        <v>Progi spol. s r.o.</v>
      </c>
      <c r="K123" s="37"/>
      <c r="L123" s="60"/>
      <c r="S123" s="35"/>
      <c r="T123" s="35"/>
      <c r="U123" s="35"/>
      <c r="V123" s="35"/>
      <c r="W123" s="35"/>
      <c r="X123" s="35"/>
      <c r="Y123" s="35"/>
      <c r="Z123" s="35"/>
      <c r="AA123" s="35"/>
      <c r="AB123" s="35"/>
      <c r="AC123" s="35"/>
      <c r="AD123" s="35"/>
      <c r="AE123" s="35"/>
    </row>
    <row r="124" s="2" customFormat="1" ht="15.15" customHeight="1">
      <c r="A124" s="35"/>
      <c r="B124" s="36"/>
      <c r="C124" s="29" t="s">
        <v>30</v>
      </c>
      <c r="D124" s="37"/>
      <c r="E124" s="37"/>
      <c r="F124" s="24" t="str">
        <f>IF(E22="","",E22)</f>
        <v>Vyplň údaj</v>
      </c>
      <c r="G124" s="37"/>
      <c r="H124" s="37"/>
      <c r="I124" s="29" t="s">
        <v>36</v>
      </c>
      <c r="J124" s="33" t="str">
        <f>E28</f>
        <v>Pavlína Liprtová</v>
      </c>
      <c r="K124" s="37"/>
      <c r="L124" s="60"/>
      <c r="S124" s="35"/>
      <c r="T124" s="35"/>
      <c r="U124" s="35"/>
      <c r="V124" s="35"/>
      <c r="W124" s="35"/>
      <c r="X124" s="35"/>
      <c r="Y124" s="35"/>
      <c r="Z124" s="35"/>
      <c r="AA124" s="35"/>
      <c r="AB124" s="35"/>
      <c r="AC124" s="35"/>
      <c r="AD124" s="35"/>
      <c r="AE124" s="35"/>
    </row>
    <row r="125" s="2" customFormat="1" ht="10.32" customHeight="1">
      <c r="A125" s="35"/>
      <c r="B125" s="36"/>
      <c r="C125" s="37"/>
      <c r="D125" s="37"/>
      <c r="E125" s="37"/>
      <c r="F125" s="37"/>
      <c r="G125" s="37"/>
      <c r="H125" s="37"/>
      <c r="I125" s="37"/>
      <c r="J125" s="37"/>
      <c r="K125" s="37"/>
      <c r="L125" s="60"/>
      <c r="S125" s="35"/>
      <c r="T125" s="35"/>
      <c r="U125" s="35"/>
      <c r="V125" s="35"/>
      <c r="W125" s="35"/>
      <c r="X125" s="35"/>
      <c r="Y125" s="35"/>
      <c r="Z125" s="35"/>
      <c r="AA125" s="35"/>
      <c r="AB125" s="35"/>
      <c r="AC125" s="35"/>
      <c r="AD125" s="35"/>
      <c r="AE125" s="35"/>
    </row>
    <row r="126" s="11" customFormat="1" ht="29.28" customHeight="1">
      <c r="A126" s="198"/>
      <c r="B126" s="199"/>
      <c r="C126" s="200" t="s">
        <v>201</v>
      </c>
      <c r="D126" s="201" t="s">
        <v>64</v>
      </c>
      <c r="E126" s="201" t="s">
        <v>60</v>
      </c>
      <c r="F126" s="201" t="s">
        <v>61</v>
      </c>
      <c r="G126" s="201" t="s">
        <v>202</v>
      </c>
      <c r="H126" s="201" t="s">
        <v>203</v>
      </c>
      <c r="I126" s="201" t="s">
        <v>204</v>
      </c>
      <c r="J126" s="202" t="s">
        <v>194</v>
      </c>
      <c r="K126" s="203" t="s">
        <v>205</v>
      </c>
      <c r="L126" s="204"/>
      <c r="M126" s="97" t="s">
        <v>1</v>
      </c>
      <c r="N126" s="98" t="s">
        <v>43</v>
      </c>
      <c r="O126" s="98" t="s">
        <v>206</v>
      </c>
      <c r="P126" s="98" t="s">
        <v>207</v>
      </c>
      <c r="Q126" s="98" t="s">
        <v>208</v>
      </c>
      <c r="R126" s="98" t="s">
        <v>209</v>
      </c>
      <c r="S126" s="98" t="s">
        <v>210</v>
      </c>
      <c r="T126" s="99" t="s">
        <v>211</v>
      </c>
      <c r="U126" s="198"/>
      <c r="V126" s="198"/>
      <c r="W126" s="198"/>
      <c r="X126" s="198"/>
      <c r="Y126" s="198"/>
      <c r="Z126" s="198"/>
      <c r="AA126" s="198"/>
      <c r="AB126" s="198"/>
      <c r="AC126" s="198"/>
      <c r="AD126" s="198"/>
      <c r="AE126" s="198"/>
    </row>
    <row r="127" s="2" customFormat="1" ht="22.8" customHeight="1">
      <c r="A127" s="35"/>
      <c r="B127" s="36"/>
      <c r="C127" s="104" t="s">
        <v>212</v>
      </c>
      <c r="D127" s="37"/>
      <c r="E127" s="37"/>
      <c r="F127" s="37"/>
      <c r="G127" s="37"/>
      <c r="H127" s="37"/>
      <c r="I127" s="37"/>
      <c r="J127" s="205">
        <f>BK127</f>
        <v>0</v>
      </c>
      <c r="K127" s="37"/>
      <c r="L127" s="41"/>
      <c r="M127" s="100"/>
      <c r="N127" s="206"/>
      <c r="O127" s="101"/>
      <c r="P127" s="207">
        <f>P128+P152</f>
        <v>0</v>
      </c>
      <c r="Q127" s="101"/>
      <c r="R127" s="207">
        <f>R128+R152</f>
        <v>903.51199999999994</v>
      </c>
      <c r="S127" s="101"/>
      <c r="T127" s="208">
        <f>T128+T152</f>
        <v>0</v>
      </c>
      <c r="U127" s="35"/>
      <c r="V127" s="35"/>
      <c r="W127" s="35"/>
      <c r="X127" s="35"/>
      <c r="Y127" s="35"/>
      <c r="Z127" s="35"/>
      <c r="AA127" s="35"/>
      <c r="AB127" s="35"/>
      <c r="AC127" s="35"/>
      <c r="AD127" s="35"/>
      <c r="AE127" s="35"/>
      <c r="AT127" s="14" t="s">
        <v>78</v>
      </c>
      <c r="AU127" s="14" t="s">
        <v>196</v>
      </c>
      <c r="BK127" s="209">
        <f>BK128+BK152</f>
        <v>0</v>
      </c>
    </row>
    <row r="128" s="12" customFormat="1" ht="25.92" customHeight="1">
      <c r="A128" s="12"/>
      <c r="B128" s="210"/>
      <c r="C128" s="211"/>
      <c r="D128" s="212" t="s">
        <v>78</v>
      </c>
      <c r="E128" s="213" t="s">
        <v>213</v>
      </c>
      <c r="F128" s="213" t="s">
        <v>214</v>
      </c>
      <c r="G128" s="211"/>
      <c r="H128" s="211"/>
      <c r="I128" s="214"/>
      <c r="J128" s="215">
        <f>BK128</f>
        <v>0</v>
      </c>
      <c r="K128" s="211"/>
      <c r="L128" s="216"/>
      <c r="M128" s="217"/>
      <c r="N128" s="218"/>
      <c r="O128" s="218"/>
      <c r="P128" s="219">
        <f>P129</f>
        <v>0</v>
      </c>
      <c r="Q128" s="218"/>
      <c r="R128" s="219">
        <f>R129</f>
        <v>903.51199999999994</v>
      </c>
      <c r="S128" s="218"/>
      <c r="T128" s="220">
        <f>T129</f>
        <v>0</v>
      </c>
      <c r="U128" s="12"/>
      <c r="V128" s="12"/>
      <c r="W128" s="12"/>
      <c r="X128" s="12"/>
      <c r="Y128" s="12"/>
      <c r="Z128" s="12"/>
      <c r="AA128" s="12"/>
      <c r="AB128" s="12"/>
      <c r="AC128" s="12"/>
      <c r="AD128" s="12"/>
      <c r="AE128" s="12"/>
      <c r="AR128" s="221" t="s">
        <v>86</v>
      </c>
      <c r="AT128" s="222" t="s">
        <v>78</v>
      </c>
      <c r="AU128" s="222" t="s">
        <v>79</v>
      </c>
      <c r="AY128" s="221" t="s">
        <v>215</v>
      </c>
      <c r="BK128" s="223">
        <f>BK129</f>
        <v>0</v>
      </c>
    </row>
    <row r="129" s="12" customFormat="1" ht="22.8" customHeight="1">
      <c r="A129" s="12"/>
      <c r="B129" s="210"/>
      <c r="C129" s="211"/>
      <c r="D129" s="212" t="s">
        <v>78</v>
      </c>
      <c r="E129" s="224" t="s">
        <v>216</v>
      </c>
      <c r="F129" s="224" t="s">
        <v>217</v>
      </c>
      <c r="G129" s="211"/>
      <c r="H129" s="211"/>
      <c r="I129" s="214"/>
      <c r="J129" s="225">
        <f>BK129</f>
        <v>0</v>
      </c>
      <c r="K129" s="211"/>
      <c r="L129" s="216"/>
      <c r="M129" s="217"/>
      <c r="N129" s="218"/>
      <c r="O129" s="218"/>
      <c r="P129" s="219">
        <f>SUM(P130:P151)</f>
        <v>0</v>
      </c>
      <c r="Q129" s="218"/>
      <c r="R129" s="219">
        <f>SUM(R130:R151)</f>
        <v>903.51199999999994</v>
      </c>
      <c r="S129" s="218"/>
      <c r="T129" s="220">
        <f>SUM(T130:T151)</f>
        <v>0</v>
      </c>
      <c r="U129" s="12"/>
      <c r="V129" s="12"/>
      <c r="W129" s="12"/>
      <c r="X129" s="12"/>
      <c r="Y129" s="12"/>
      <c r="Z129" s="12"/>
      <c r="AA129" s="12"/>
      <c r="AB129" s="12"/>
      <c r="AC129" s="12"/>
      <c r="AD129" s="12"/>
      <c r="AE129" s="12"/>
      <c r="AR129" s="221" t="s">
        <v>86</v>
      </c>
      <c r="AT129" s="222" t="s">
        <v>78</v>
      </c>
      <c r="AU129" s="222" t="s">
        <v>86</v>
      </c>
      <c r="AY129" s="221" t="s">
        <v>215</v>
      </c>
      <c r="BK129" s="223">
        <f>SUM(BK130:BK151)</f>
        <v>0</v>
      </c>
    </row>
    <row r="130" s="2" customFormat="1" ht="16.5" customHeight="1">
      <c r="A130" s="35"/>
      <c r="B130" s="36"/>
      <c r="C130" s="226" t="s">
        <v>86</v>
      </c>
      <c r="D130" s="226" t="s">
        <v>218</v>
      </c>
      <c r="E130" s="227" t="s">
        <v>699</v>
      </c>
      <c r="F130" s="228" t="s">
        <v>700</v>
      </c>
      <c r="G130" s="229" t="s">
        <v>249</v>
      </c>
      <c r="H130" s="230">
        <v>53.512</v>
      </c>
      <c r="I130" s="231"/>
      <c r="J130" s="232">
        <f>ROUND(I130*H130,2)</f>
        <v>0</v>
      </c>
      <c r="K130" s="233"/>
      <c r="L130" s="234"/>
      <c r="M130" s="235" t="s">
        <v>1</v>
      </c>
      <c r="N130" s="236" t="s">
        <v>44</v>
      </c>
      <c r="O130" s="88"/>
      <c r="P130" s="237">
        <f>O130*H130</f>
        <v>0</v>
      </c>
      <c r="Q130" s="237">
        <v>1</v>
      </c>
      <c r="R130" s="237">
        <f>Q130*H130</f>
        <v>53.512</v>
      </c>
      <c r="S130" s="237">
        <v>0</v>
      </c>
      <c r="T130" s="238">
        <f>S130*H130</f>
        <v>0</v>
      </c>
      <c r="U130" s="35"/>
      <c r="V130" s="35"/>
      <c r="W130" s="35"/>
      <c r="X130" s="35"/>
      <c r="Y130" s="35"/>
      <c r="Z130" s="35"/>
      <c r="AA130" s="35"/>
      <c r="AB130" s="35"/>
      <c r="AC130" s="35"/>
      <c r="AD130" s="35"/>
      <c r="AE130" s="35"/>
      <c r="AR130" s="239" t="s">
        <v>222</v>
      </c>
      <c r="AT130" s="239" t="s">
        <v>218</v>
      </c>
      <c r="AU130" s="239" t="s">
        <v>88</v>
      </c>
      <c r="AY130" s="14" t="s">
        <v>215</v>
      </c>
      <c r="BE130" s="240">
        <f>IF(N130="základní",J130,0)</f>
        <v>0</v>
      </c>
      <c r="BF130" s="240">
        <f>IF(N130="snížená",J130,0)</f>
        <v>0</v>
      </c>
      <c r="BG130" s="240">
        <f>IF(N130="zákl. přenesená",J130,0)</f>
        <v>0</v>
      </c>
      <c r="BH130" s="240">
        <f>IF(N130="sníž. přenesená",J130,0)</f>
        <v>0</v>
      </c>
      <c r="BI130" s="240">
        <f>IF(N130="nulová",J130,0)</f>
        <v>0</v>
      </c>
      <c r="BJ130" s="14" t="s">
        <v>86</v>
      </c>
      <c r="BK130" s="240">
        <f>ROUND(I130*H130,2)</f>
        <v>0</v>
      </c>
      <c r="BL130" s="14" t="s">
        <v>101</v>
      </c>
      <c r="BM130" s="239" t="s">
        <v>701</v>
      </c>
    </row>
    <row r="131" s="2" customFormat="1" ht="16.5" customHeight="1">
      <c r="A131" s="35"/>
      <c r="B131" s="36"/>
      <c r="C131" s="226" t="s">
        <v>88</v>
      </c>
      <c r="D131" s="226" t="s">
        <v>218</v>
      </c>
      <c r="E131" s="227" t="s">
        <v>247</v>
      </c>
      <c r="F131" s="228" t="s">
        <v>248</v>
      </c>
      <c r="G131" s="229" t="s">
        <v>249</v>
      </c>
      <c r="H131" s="230">
        <v>850</v>
      </c>
      <c r="I131" s="231"/>
      <c r="J131" s="232">
        <f>ROUND(I131*H131,2)</f>
        <v>0</v>
      </c>
      <c r="K131" s="233"/>
      <c r="L131" s="234"/>
      <c r="M131" s="235" t="s">
        <v>1</v>
      </c>
      <c r="N131" s="236" t="s">
        <v>44</v>
      </c>
      <c r="O131" s="88"/>
      <c r="P131" s="237">
        <f>O131*H131</f>
        <v>0</v>
      </c>
      <c r="Q131" s="237">
        <v>1</v>
      </c>
      <c r="R131" s="237">
        <f>Q131*H131</f>
        <v>850</v>
      </c>
      <c r="S131" s="237">
        <v>0</v>
      </c>
      <c r="T131" s="238">
        <f>S131*H131</f>
        <v>0</v>
      </c>
      <c r="U131" s="35"/>
      <c r="V131" s="35"/>
      <c r="W131" s="35"/>
      <c r="X131" s="35"/>
      <c r="Y131" s="35"/>
      <c r="Z131" s="35"/>
      <c r="AA131" s="35"/>
      <c r="AB131" s="35"/>
      <c r="AC131" s="35"/>
      <c r="AD131" s="35"/>
      <c r="AE131" s="35"/>
      <c r="AR131" s="239" t="s">
        <v>222</v>
      </c>
      <c r="AT131" s="239" t="s">
        <v>218</v>
      </c>
      <c r="AU131" s="239" t="s">
        <v>88</v>
      </c>
      <c r="AY131" s="14" t="s">
        <v>215</v>
      </c>
      <c r="BE131" s="240">
        <f>IF(N131="základní",J131,0)</f>
        <v>0</v>
      </c>
      <c r="BF131" s="240">
        <f>IF(N131="snížená",J131,0)</f>
        <v>0</v>
      </c>
      <c r="BG131" s="240">
        <f>IF(N131="zákl. přenesená",J131,0)</f>
        <v>0</v>
      </c>
      <c r="BH131" s="240">
        <f>IF(N131="sníž. přenesená",J131,0)</f>
        <v>0</v>
      </c>
      <c r="BI131" s="240">
        <f>IF(N131="nulová",J131,0)</f>
        <v>0</v>
      </c>
      <c r="BJ131" s="14" t="s">
        <v>86</v>
      </c>
      <c r="BK131" s="240">
        <f>ROUND(I131*H131,2)</f>
        <v>0</v>
      </c>
      <c r="BL131" s="14" t="s">
        <v>101</v>
      </c>
      <c r="BM131" s="239" t="s">
        <v>702</v>
      </c>
    </row>
    <row r="132" s="2" customFormat="1" ht="24.15" customHeight="1">
      <c r="A132" s="35"/>
      <c r="B132" s="36"/>
      <c r="C132" s="241" t="s">
        <v>96</v>
      </c>
      <c r="D132" s="241" t="s">
        <v>256</v>
      </c>
      <c r="E132" s="242" t="s">
        <v>281</v>
      </c>
      <c r="F132" s="243" t="s">
        <v>282</v>
      </c>
      <c r="G132" s="244" t="s">
        <v>259</v>
      </c>
      <c r="H132" s="245">
        <v>594.58000000000004</v>
      </c>
      <c r="I132" s="246"/>
      <c r="J132" s="247">
        <f>ROUND(I132*H132,2)</f>
        <v>0</v>
      </c>
      <c r="K132" s="248"/>
      <c r="L132" s="41"/>
      <c r="M132" s="249" t="s">
        <v>1</v>
      </c>
      <c r="N132" s="250" t="s">
        <v>44</v>
      </c>
      <c r="O132" s="88"/>
      <c r="P132" s="237">
        <f>O132*H132</f>
        <v>0</v>
      </c>
      <c r="Q132" s="237">
        <v>0</v>
      </c>
      <c r="R132" s="237">
        <f>Q132*H132</f>
        <v>0</v>
      </c>
      <c r="S132" s="237">
        <v>0</v>
      </c>
      <c r="T132" s="238">
        <f>S132*H132</f>
        <v>0</v>
      </c>
      <c r="U132" s="35"/>
      <c r="V132" s="35"/>
      <c r="W132" s="35"/>
      <c r="X132" s="35"/>
      <c r="Y132" s="35"/>
      <c r="Z132" s="35"/>
      <c r="AA132" s="35"/>
      <c r="AB132" s="35"/>
      <c r="AC132" s="35"/>
      <c r="AD132" s="35"/>
      <c r="AE132" s="35"/>
      <c r="AR132" s="239" t="s">
        <v>101</v>
      </c>
      <c r="AT132" s="239" t="s">
        <v>256</v>
      </c>
      <c r="AU132" s="239" t="s">
        <v>88</v>
      </c>
      <c r="AY132" s="14" t="s">
        <v>215</v>
      </c>
      <c r="BE132" s="240">
        <f>IF(N132="základní",J132,0)</f>
        <v>0</v>
      </c>
      <c r="BF132" s="240">
        <f>IF(N132="snížená",J132,0)</f>
        <v>0</v>
      </c>
      <c r="BG132" s="240">
        <f>IF(N132="zákl. přenesená",J132,0)</f>
        <v>0</v>
      </c>
      <c r="BH132" s="240">
        <f>IF(N132="sníž. přenesená",J132,0)</f>
        <v>0</v>
      </c>
      <c r="BI132" s="240">
        <f>IF(N132="nulová",J132,0)</f>
        <v>0</v>
      </c>
      <c r="BJ132" s="14" t="s">
        <v>86</v>
      </c>
      <c r="BK132" s="240">
        <f>ROUND(I132*H132,2)</f>
        <v>0</v>
      </c>
      <c r="BL132" s="14" t="s">
        <v>101</v>
      </c>
      <c r="BM132" s="239" t="s">
        <v>703</v>
      </c>
    </row>
    <row r="133" s="2" customFormat="1" ht="16.5" customHeight="1">
      <c r="A133" s="35"/>
      <c r="B133" s="36"/>
      <c r="C133" s="241" t="s">
        <v>101</v>
      </c>
      <c r="D133" s="241" t="s">
        <v>256</v>
      </c>
      <c r="E133" s="242" t="s">
        <v>285</v>
      </c>
      <c r="F133" s="243" t="s">
        <v>286</v>
      </c>
      <c r="G133" s="244" t="s">
        <v>287</v>
      </c>
      <c r="H133" s="245">
        <v>17.488</v>
      </c>
      <c r="I133" s="246"/>
      <c r="J133" s="247">
        <f>ROUND(I133*H133,2)</f>
        <v>0</v>
      </c>
      <c r="K133" s="248"/>
      <c r="L133" s="41"/>
      <c r="M133" s="249" t="s">
        <v>1</v>
      </c>
      <c r="N133" s="250" t="s">
        <v>44</v>
      </c>
      <c r="O133" s="88"/>
      <c r="P133" s="237">
        <f>O133*H133</f>
        <v>0</v>
      </c>
      <c r="Q133" s="237">
        <v>0</v>
      </c>
      <c r="R133" s="237">
        <f>Q133*H133</f>
        <v>0</v>
      </c>
      <c r="S133" s="237">
        <v>0</v>
      </c>
      <c r="T133" s="238">
        <f>S133*H133</f>
        <v>0</v>
      </c>
      <c r="U133" s="35"/>
      <c r="V133" s="35"/>
      <c r="W133" s="35"/>
      <c r="X133" s="35"/>
      <c r="Y133" s="35"/>
      <c r="Z133" s="35"/>
      <c r="AA133" s="35"/>
      <c r="AB133" s="35"/>
      <c r="AC133" s="35"/>
      <c r="AD133" s="35"/>
      <c r="AE133" s="35"/>
      <c r="AR133" s="239" t="s">
        <v>101</v>
      </c>
      <c r="AT133" s="239" t="s">
        <v>256</v>
      </c>
      <c r="AU133" s="239" t="s">
        <v>88</v>
      </c>
      <c r="AY133" s="14" t="s">
        <v>215</v>
      </c>
      <c r="BE133" s="240">
        <f>IF(N133="základní",J133,0)</f>
        <v>0</v>
      </c>
      <c r="BF133" s="240">
        <f>IF(N133="snížená",J133,0)</f>
        <v>0</v>
      </c>
      <c r="BG133" s="240">
        <f>IF(N133="zákl. přenesená",J133,0)</f>
        <v>0</v>
      </c>
      <c r="BH133" s="240">
        <f>IF(N133="sníž. přenesená",J133,0)</f>
        <v>0</v>
      </c>
      <c r="BI133" s="240">
        <f>IF(N133="nulová",J133,0)</f>
        <v>0</v>
      </c>
      <c r="BJ133" s="14" t="s">
        <v>86</v>
      </c>
      <c r="BK133" s="240">
        <f>ROUND(I133*H133,2)</f>
        <v>0</v>
      </c>
      <c r="BL133" s="14" t="s">
        <v>101</v>
      </c>
      <c r="BM133" s="239" t="s">
        <v>704</v>
      </c>
    </row>
    <row r="134" s="2" customFormat="1" ht="24.15" customHeight="1">
      <c r="A134" s="35"/>
      <c r="B134" s="36"/>
      <c r="C134" s="241" t="s">
        <v>313</v>
      </c>
      <c r="D134" s="241" t="s">
        <v>256</v>
      </c>
      <c r="E134" s="242" t="s">
        <v>290</v>
      </c>
      <c r="F134" s="243" t="s">
        <v>291</v>
      </c>
      <c r="G134" s="244" t="s">
        <v>287</v>
      </c>
      <c r="H134" s="245">
        <v>100</v>
      </c>
      <c r="I134" s="246"/>
      <c r="J134" s="247">
        <f>ROUND(I134*H134,2)</f>
        <v>0</v>
      </c>
      <c r="K134" s="248"/>
      <c r="L134" s="41"/>
      <c r="M134" s="249" t="s">
        <v>1</v>
      </c>
      <c r="N134" s="250" t="s">
        <v>44</v>
      </c>
      <c r="O134" s="88"/>
      <c r="P134" s="237">
        <f>O134*H134</f>
        <v>0</v>
      </c>
      <c r="Q134" s="237">
        <v>0</v>
      </c>
      <c r="R134" s="237">
        <f>Q134*H134</f>
        <v>0</v>
      </c>
      <c r="S134" s="237">
        <v>0</v>
      </c>
      <c r="T134" s="238">
        <f>S134*H134</f>
        <v>0</v>
      </c>
      <c r="U134" s="35"/>
      <c r="V134" s="35"/>
      <c r="W134" s="35"/>
      <c r="X134" s="35"/>
      <c r="Y134" s="35"/>
      <c r="Z134" s="35"/>
      <c r="AA134" s="35"/>
      <c r="AB134" s="35"/>
      <c r="AC134" s="35"/>
      <c r="AD134" s="35"/>
      <c r="AE134" s="35"/>
      <c r="AR134" s="239" t="s">
        <v>101</v>
      </c>
      <c r="AT134" s="239" t="s">
        <v>256</v>
      </c>
      <c r="AU134" s="239" t="s">
        <v>88</v>
      </c>
      <c r="AY134" s="14" t="s">
        <v>215</v>
      </c>
      <c r="BE134" s="240">
        <f>IF(N134="základní",J134,0)</f>
        <v>0</v>
      </c>
      <c r="BF134" s="240">
        <f>IF(N134="snížená",J134,0)</f>
        <v>0</v>
      </c>
      <c r="BG134" s="240">
        <f>IF(N134="zákl. přenesená",J134,0)</f>
        <v>0</v>
      </c>
      <c r="BH134" s="240">
        <f>IF(N134="sníž. přenesená",J134,0)</f>
        <v>0</v>
      </c>
      <c r="BI134" s="240">
        <f>IF(N134="nulová",J134,0)</f>
        <v>0</v>
      </c>
      <c r="BJ134" s="14" t="s">
        <v>86</v>
      </c>
      <c r="BK134" s="240">
        <f>ROUND(I134*H134,2)</f>
        <v>0</v>
      </c>
      <c r="BL134" s="14" t="s">
        <v>101</v>
      </c>
      <c r="BM134" s="239" t="s">
        <v>705</v>
      </c>
    </row>
    <row r="135" s="2" customFormat="1" ht="16.5" customHeight="1">
      <c r="A135" s="35"/>
      <c r="B135" s="36"/>
      <c r="C135" s="241" t="s">
        <v>216</v>
      </c>
      <c r="D135" s="241" t="s">
        <v>256</v>
      </c>
      <c r="E135" s="242" t="s">
        <v>301</v>
      </c>
      <c r="F135" s="243" t="s">
        <v>302</v>
      </c>
      <c r="G135" s="244" t="s">
        <v>287</v>
      </c>
      <c r="H135" s="245">
        <v>80</v>
      </c>
      <c r="I135" s="246"/>
      <c r="J135" s="247">
        <f>ROUND(I135*H135,2)</f>
        <v>0</v>
      </c>
      <c r="K135" s="248"/>
      <c r="L135" s="41"/>
      <c r="M135" s="249" t="s">
        <v>1</v>
      </c>
      <c r="N135" s="250" t="s">
        <v>44</v>
      </c>
      <c r="O135" s="88"/>
      <c r="P135" s="237">
        <f>O135*H135</f>
        <v>0</v>
      </c>
      <c r="Q135" s="237">
        <v>0</v>
      </c>
      <c r="R135" s="237">
        <f>Q135*H135</f>
        <v>0</v>
      </c>
      <c r="S135" s="237">
        <v>0</v>
      </c>
      <c r="T135" s="238">
        <f>S135*H135</f>
        <v>0</v>
      </c>
      <c r="U135" s="35"/>
      <c r="V135" s="35"/>
      <c r="W135" s="35"/>
      <c r="X135" s="35"/>
      <c r="Y135" s="35"/>
      <c r="Z135" s="35"/>
      <c r="AA135" s="35"/>
      <c r="AB135" s="35"/>
      <c r="AC135" s="35"/>
      <c r="AD135" s="35"/>
      <c r="AE135" s="35"/>
      <c r="AR135" s="239" t="s">
        <v>101</v>
      </c>
      <c r="AT135" s="239" t="s">
        <v>256</v>
      </c>
      <c r="AU135" s="239" t="s">
        <v>88</v>
      </c>
      <c r="AY135" s="14" t="s">
        <v>215</v>
      </c>
      <c r="BE135" s="240">
        <f>IF(N135="základní",J135,0)</f>
        <v>0</v>
      </c>
      <c r="BF135" s="240">
        <f>IF(N135="snížená",J135,0)</f>
        <v>0</v>
      </c>
      <c r="BG135" s="240">
        <f>IF(N135="zákl. přenesená",J135,0)</f>
        <v>0</v>
      </c>
      <c r="BH135" s="240">
        <f>IF(N135="sníž. přenesená",J135,0)</f>
        <v>0</v>
      </c>
      <c r="BI135" s="240">
        <f>IF(N135="nulová",J135,0)</f>
        <v>0</v>
      </c>
      <c r="BJ135" s="14" t="s">
        <v>86</v>
      </c>
      <c r="BK135" s="240">
        <f>ROUND(I135*H135,2)</f>
        <v>0</v>
      </c>
      <c r="BL135" s="14" t="s">
        <v>101</v>
      </c>
      <c r="BM135" s="239" t="s">
        <v>706</v>
      </c>
    </row>
    <row r="136" s="2" customFormat="1" ht="21.75" customHeight="1">
      <c r="A136" s="35"/>
      <c r="B136" s="36"/>
      <c r="C136" s="241" t="s">
        <v>235</v>
      </c>
      <c r="D136" s="241" t="s">
        <v>256</v>
      </c>
      <c r="E136" s="242" t="s">
        <v>707</v>
      </c>
      <c r="F136" s="243" t="s">
        <v>708</v>
      </c>
      <c r="G136" s="244" t="s">
        <v>287</v>
      </c>
      <c r="H136" s="245">
        <v>12.199999999999999</v>
      </c>
      <c r="I136" s="246"/>
      <c r="J136" s="247">
        <f>ROUND(I136*H136,2)</f>
        <v>0</v>
      </c>
      <c r="K136" s="248"/>
      <c r="L136" s="41"/>
      <c r="M136" s="249" t="s">
        <v>1</v>
      </c>
      <c r="N136" s="250" t="s">
        <v>44</v>
      </c>
      <c r="O136" s="88"/>
      <c r="P136" s="237">
        <f>O136*H136</f>
        <v>0</v>
      </c>
      <c r="Q136" s="237">
        <v>0</v>
      </c>
      <c r="R136" s="237">
        <f>Q136*H136</f>
        <v>0</v>
      </c>
      <c r="S136" s="237">
        <v>0</v>
      </c>
      <c r="T136" s="238">
        <f>S136*H136</f>
        <v>0</v>
      </c>
      <c r="U136" s="35"/>
      <c r="V136" s="35"/>
      <c r="W136" s="35"/>
      <c r="X136" s="35"/>
      <c r="Y136" s="35"/>
      <c r="Z136" s="35"/>
      <c r="AA136" s="35"/>
      <c r="AB136" s="35"/>
      <c r="AC136" s="35"/>
      <c r="AD136" s="35"/>
      <c r="AE136" s="35"/>
      <c r="AR136" s="239" t="s">
        <v>101</v>
      </c>
      <c r="AT136" s="239" t="s">
        <v>256</v>
      </c>
      <c r="AU136" s="239" t="s">
        <v>88</v>
      </c>
      <c r="AY136" s="14" t="s">
        <v>215</v>
      </c>
      <c r="BE136" s="240">
        <f>IF(N136="základní",J136,0)</f>
        <v>0</v>
      </c>
      <c r="BF136" s="240">
        <f>IF(N136="snížená",J136,0)</f>
        <v>0</v>
      </c>
      <c r="BG136" s="240">
        <f>IF(N136="zákl. přenesená",J136,0)</f>
        <v>0</v>
      </c>
      <c r="BH136" s="240">
        <f>IF(N136="sníž. přenesená",J136,0)</f>
        <v>0</v>
      </c>
      <c r="BI136" s="240">
        <f>IF(N136="nulová",J136,0)</f>
        <v>0</v>
      </c>
      <c r="BJ136" s="14" t="s">
        <v>86</v>
      </c>
      <c r="BK136" s="240">
        <f>ROUND(I136*H136,2)</f>
        <v>0</v>
      </c>
      <c r="BL136" s="14" t="s">
        <v>101</v>
      </c>
      <c r="BM136" s="239" t="s">
        <v>709</v>
      </c>
    </row>
    <row r="137" s="2" customFormat="1" ht="16.5" customHeight="1">
      <c r="A137" s="35"/>
      <c r="B137" s="36"/>
      <c r="C137" s="241" t="s">
        <v>239</v>
      </c>
      <c r="D137" s="241" t="s">
        <v>256</v>
      </c>
      <c r="E137" s="242" t="s">
        <v>710</v>
      </c>
      <c r="F137" s="243" t="s">
        <v>711</v>
      </c>
      <c r="G137" s="244" t="s">
        <v>307</v>
      </c>
      <c r="H137" s="245">
        <v>0.996</v>
      </c>
      <c r="I137" s="246"/>
      <c r="J137" s="247">
        <f>ROUND(I137*H137,2)</f>
        <v>0</v>
      </c>
      <c r="K137" s="248"/>
      <c r="L137" s="41"/>
      <c r="M137" s="249" t="s">
        <v>1</v>
      </c>
      <c r="N137" s="250" t="s">
        <v>44</v>
      </c>
      <c r="O137" s="88"/>
      <c r="P137" s="237">
        <f>O137*H137</f>
        <v>0</v>
      </c>
      <c r="Q137" s="237">
        <v>0</v>
      </c>
      <c r="R137" s="237">
        <f>Q137*H137</f>
        <v>0</v>
      </c>
      <c r="S137" s="237">
        <v>0</v>
      </c>
      <c r="T137" s="238">
        <f>S137*H137</f>
        <v>0</v>
      </c>
      <c r="U137" s="35"/>
      <c r="V137" s="35"/>
      <c r="W137" s="35"/>
      <c r="X137" s="35"/>
      <c r="Y137" s="35"/>
      <c r="Z137" s="35"/>
      <c r="AA137" s="35"/>
      <c r="AB137" s="35"/>
      <c r="AC137" s="35"/>
      <c r="AD137" s="35"/>
      <c r="AE137" s="35"/>
      <c r="AR137" s="239" t="s">
        <v>101</v>
      </c>
      <c r="AT137" s="239" t="s">
        <v>256</v>
      </c>
      <c r="AU137" s="239" t="s">
        <v>88</v>
      </c>
      <c r="AY137" s="14" t="s">
        <v>215</v>
      </c>
      <c r="BE137" s="240">
        <f>IF(N137="základní",J137,0)</f>
        <v>0</v>
      </c>
      <c r="BF137" s="240">
        <f>IF(N137="snížená",J137,0)</f>
        <v>0</v>
      </c>
      <c r="BG137" s="240">
        <f>IF(N137="zákl. přenesená",J137,0)</f>
        <v>0</v>
      </c>
      <c r="BH137" s="240">
        <f>IF(N137="sníž. přenesená",J137,0)</f>
        <v>0</v>
      </c>
      <c r="BI137" s="240">
        <f>IF(N137="nulová",J137,0)</f>
        <v>0</v>
      </c>
      <c r="BJ137" s="14" t="s">
        <v>86</v>
      </c>
      <c r="BK137" s="240">
        <f>ROUND(I137*H137,2)</f>
        <v>0</v>
      </c>
      <c r="BL137" s="14" t="s">
        <v>101</v>
      </c>
      <c r="BM137" s="239" t="s">
        <v>712</v>
      </c>
    </row>
    <row r="138" s="2" customFormat="1" ht="16.5" customHeight="1">
      <c r="A138" s="35"/>
      <c r="B138" s="36"/>
      <c r="C138" s="241" t="s">
        <v>222</v>
      </c>
      <c r="D138" s="241" t="s">
        <v>256</v>
      </c>
      <c r="E138" s="242" t="s">
        <v>713</v>
      </c>
      <c r="F138" s="243" t="s">
        <v>714</v>
      </c>
      <c r="G138" s="244" t="s">
        <v>221</v>
      </c>
      <c r="H138" s="245">
        <v>132</v>
      </c>
      <c r="I138" s="246"/>
      <c r="J138" s="247">
        <f>ROUND(I138*H138,2)</f>
        <v>0</v>
      </c>
      <c r="K138" s="248"/>
      <c r="L138" s="41"/>
      <c r="M138" s="249" t="s">
        <v>1</v>
      </c>
      <c r="N138" s="250" t="s">
        <v>44</v>
      </c>
      <c r="O138" s="88"/>
      <c r="P138" s="237">
        <f>O138*H138</f>
        <v>0</v>
      </c>
      <c r="Q138" s="237">
        <v>0</v>
      </c>
      <c r="R138" s="237">
        <f>Q138*H138</f>
        <v>0</v>
      </c>
      <c r="S138" s="237">
        <v>0</v>
      </c>
      <c r="T138" s="238">
        <f>S138*H138</f>
        <v>0</v>
      </c>
      <c r="U138" s="35"/>
      <c r="V138" s="35"/>
      <c r="W138" s="35"/>
      <c r="X138" s="35"/>
      <c r="Y138" s="35"/>
      <c r="Z138" s="35"/>
      <c r="AA138" s="35"/>
      <c r="AB138" s="35"/>
      <c r="AC138" s="35"/>
      <c r="AD138" s="35"/>
      <c r="AE138" s="35"/>
      <c r="AR138" s="239" t="s">
        <v>101</v>
      </c>
      <c r="AT138" s="239" t="s">
        <v>256</v>
      </c>
      <c r="AU138" s="239" t="s">
        <v>88</v>
      </c>
      <c r="AY138" s="14" t="s">
        <v>215</v>
      </c>
      <c r="BE138" s="240">
        <f>IF(N138="základní",J138,0)</f>
        <v>0</v>
      </c>
      <c r="BF138" s="240">
        <f>IF(N138="snížená",J138,0)</f>
        <v>0</v>
      </c>
      <c r="BG138" s="240">
        <f>IF(N138="zákl. přenesená",J138,0)</f>
        <v>0</v>
      </c>
      <c r="BH138" s="240">
        <f>IF(N138="sníž. přenesená",J138,0)</f>
        <v>0</v>
      </c>
      <c r="BI138" s="240">
        <f>IF(N138="nulová",J138,0)</f>
        <v>0</v>
      </c>
      <c r="BJ138" s="14" t="s">
        <v>86</v>
      </c>
      <c r="BK138" s="240">
        <f>ROUND(I138*H138,2)</f>
        <v>0</v>
      </c>
      <c r="BL138" s="14" t="s">
        <v>101</v>
      </c>
      <c r="BM138" s="239" t="s">
        <v>715</v>
      </c>
    </row>
    <row r="139" s="2" customFormat="1" ht="24.15" customHeight="1">
      <c r="A139" s="35"/>
      <c r="B139" s="36"/>
      <c r="C139" s="241" t="s">
        <v>246</v>
      </c>
      <c r="D139" s="241" t="s">
        <v>256</v>
      </c>
      <c r="E139" s="242" t="s">
        <v>355</v>
      </c>
      <c r="F139" s="243" t="s">
        <v>356</v>
      </c>
      <c r="G139" s="244" t="s">
        <v>307</v>
      </c>
      <c r="H139" s="245">
        <v>0.050000000000000003</v>
      </c>
      <c r="I139" s="246"/>
      <c r="J139" s="247">
        <f>ROUND(I139*H139,2)</f>
        <v>0</v>
      </c>
      <c r="K139" s="248"/>
      <c r="L139" s="41"/>
      <c r="M139" s="249" t="s">
        <v>1</v>
      </c>
      <c r="N139" s="250" t="s">
        <v>44</v>
      </c>
      <c r="O139" s="88"/>
      <c r="P139" s="237">
        <f>O139*H139</f>
        <v>0</v>
      </c>
      <c r="Q139" s="237">
        <v>0</v>
      </c>
      <c r="R139" s="237">
        <f>Q139*H139</f>
        <v>0</v>
      </c>
      <c r="S139" s="237">
        <v>0</v>
      </c>
      <c r="T139" s="238">
        <f>S139*H139</f>
        <v>0</v>
      </c>
      <c r="U139" s="35"/>
      <c r="V139" s="35"/>
      <c r="W139" s="35"/>
      <c r="X139" s="35"/>
      <c r="Y139" s="35"/>
      <c r="Z139" s="35"/>
      <c r="AA139" s="35"/>
      <c r="AB139" s="35"/>
      <c r="AC139" s="35"/>
      <c r="AD139" s="35"/>
      <c r="AE139" s="35"/>
      <c r="AR139" s="239" t="s">
        <v>101</v>
      </c>
      <c r="AT139" s="239" t="s">
        <v>256</v>
      </c>
      <c r="AU139" s="239" t="s">
        <v>88</v>
      </c>
      <c r="AY139" s="14" t="s">
        <v>215</v>
      </c>
      <c r="BE139" s="240">
        <f>IF(N139="základní",J139,0)</f>
        <v>0</v>
      </c>
      <c r="BF139" s="240">
        <f>IF(N139="snížená",J139,0)</f>
        <v>0</v>
      </c>
      <c r="BG139" s="240">
        <f>IF(N139="zákl. přenesená",J139,0)</f>
        <v>0</v>
      </c>
      <c r="BH139" s="240">
        <f>IF(N139="sníž. přenesená",J139,0)</f>
        <v>0</v>
      </c>
      <c r="BI139" s="240">
        <f>IF(N139="nulová",J139,0)</f>
        <v>0</v>
      </c>
      <c r="BJ139" s="14" t="s">
        <v>86</v>
      </c>
      <c r="BK139" s="240">
        <f>ROUND(I139*H139,2)</f>
        <v>0</v>
      </c>
      <c r="BL139" s="14" t="s">
        <v>101</v>
      </c>
      <c r="BM139" s="239" t="s">
        <v>716</v>
      </c>
    </row>
    <row r="140" s="2" customFormat="1" ht="24.15" customHeight="1">
      <c r="A140" s="35"/>
      <c r="B140" s="36"/>
      <c r="C140" s="241" t="s">
        <v>251</v>
      </c>
      <c r="D140" s="241" t="s">
        <v>256</v>
      </c>
      <c r="E140" s="242" t="s">
        <v>359</v>
      </c>
      <c r="F140" s="243" t="s">
        <v>360</v>
      </c>
      <c r="G140" s="244" t="s">
        <v>307</v>
      </c>
      <c r="H140" s="245">
        <v>5.25</v>
      </c>
      <c r="I140" s="246"/>
      <c r="J140" s="247">
        <f>ROUND(I140*H140,2)</f>
        <v>0</v>
      </c>
      <c r="K140" s="248"/>
      <c r="L140" s="41"/>
      <c r="M140" s="249" t="s">
        <v>1</v>
      </c>
      <c r="N140" s="250" t="s">
        <v>44</v>
      </c>
      <c r="O140" s="88"/>
      <c r="P140" s="237">
        <f>O140*H140</f>
        <v>0</v>
      </c>
      <c r="Q140" s="237">
        <v>0</v>
      </c>
      <c r="R140" s="237">
        <f>Q140*H140</f>
        <v>0</v>
      </c>
      <c r="S140" s="237">
        <v>0</v>
      </c>
      <c r="T140" s="238">
        <f>S140*H140</f>
        <v>0</v>
      </c>
      <c r="U140" s="35"/>
      <c r="V140" s="35"/>
      <c r="W140" s="35"/>
      <c r="X140" s="35"/>
      <c r="Y140" s="35"/>
      <c r="Z140" s="35"/>
      <c r="AA140" s="35"/>
      <c r="AB140" s="35"/>
      <c r="AC140" s="35"/>
      <c r="AD140" s="35"/>
      <c r="AE140" s="35"/>
      <c r="AR140" s="239" t="s">
        <v>101</v>
      </c>
      <c r="AT140" s="239" t="s">
        <v>256</v>
      </c>
      <c r="AU140" s="239" t="s">
        <v>88</v>
      </c>
      <c r="AY140" s="14" t="s">
        <v>215</v>
      </c>
      <c r="BE140" s="240">
        <f>IF(N140="základní",J140,0)</f>
        <v>0</v>
      </c>
      <c r="BF140" s="240">
        <f>IF(N140="snížená",J140,0)</f>
        <v>0</v>
      </c>
      <c r="BG140" s="240">
        <f>IF(N140="zákl. přenesená",J140,0)</f>
        <v>0</v>
      </c>
      <c r="BH140" s="240">
        <f>IF(N140="sníž. přenesená",J140,0)</f>
        <v>0</v>
      </c>
      <c r="BI140" s="240">
        <f>IF(N140="nulová",J140,0)</f>
        <v>0</v>
      </c>
      <c r="BJ140" s="14" t="s">
        <v>86</v>
      </c>
      <c r="BK140" s="240">
        <f>ROUND(I140*H140,2)</f>
        <v>0</v>
      </c>
      <c r="BL140" s="14" t="s">
        <v>101</v>
      </c>
      <c r="BM140" s="239" t="s">
        <v>717</v>
      </c>
    </row>
    <row r="141" s="2" customFormat="1" ht="24.15" customHeight="1">
      <c r="A141" s="35"/>
      <c r="B141" s="36"/>
      <c r="C141" s="241" t="s">
        <v>255</v>
      </c>
      <c r="D141" s="241" t="s">
        <v>256</v>
      </c>
      <c r="E141" s="242" t="s">
        <v>367</v>
      </c>
      <c r="F141" s="243" t="s">
        <v>368</v>
      </c>
      <c r="G141" s="244" t="s">
        <v>307</v>
      </c>
      <c r="H141" s="245">
        <v>0.050000000000000003</v>
      </c>
      <c r="I141" s="246"/>
      <c r="J141" s="247">
        <f>ROUND(I141*H141,2)</f>
        <v>0</v>
      </c>
      <c r="K141" s="248"/>
      <c r="L141" s="41"/>
      <c r="M141" s="249" t="s">
        <v>1</v>
      </c>
      <c r="N141" s="250" t="s">
        <v>44</v>
      </c>
      <c r="O141" s="88"/>
      <c r="P141" s="237">
        <f>O141*H141</f>
        <v>0</v>
      </c>
      <c r="Q141" s="237">
        <v>0</v>
      </c>
      <c r="R141" s="237">
        <f>Q141*H141</f>
        <v>0</v>
      </c>
      <c r="S141" s="237">
        <v>0</v>
      </c>
      <c r="T141" s="238">
        <f>S141*H141</f>
        <v>0</v>
      </c>
      <c r="U141" s="35"/>
      <c r="V141" s="35"/>
      <c r="W141" s="35"/>
      <c r="X141" s="35"/>
      <c r="Y141" s="35"/>
      <c r="Z141" s="35"/>
      <c r="AA141" s="35"/>
      <c r="AB141" s="35"/>
      <c r="AC141" s="35"/>
      <c r="AD141" s="35"/>
      <c r="AE141" s="35"/>
      <c r="AR141" s="239" t="s">
        <v>101</v>
      </c>
      <c r="AT141" s="239" t="s">
        <v>256</v>
      </c>
      <c r="AU141" s="239" t="s">
        <v>88</v>
      </c>
      <c r="AY141" s="14" t="s">
        <v>215</v>
      </c>
      <c r="BE141" s="240">
        <f>IF(N141="základní",J141,0)</f>
        <v>0</v>
      </c>
      <c r="BF141" s="240">
        <f>IF(N141="snížená",J141,0)</f>
        <v>0</v>
      </c>
      <c r="BG141" s="240">
        <f>IF(N141="zákl. přenesená",J141,0)</f>
        <v>0</v>
      </c>
      <c r="BH141" s="240">
        <f>IF(N141="sníž. přenesená",J141,0)</f>
        <v>0</v>
      </c>
      <c r="BI141" s="240">
        <f>IF(N141="nulová",J141,0)</f>
        <v>0</v>
      </c>
      <c r="BJ141" s="14" t="s">
        <v>86</v>
      </c>
      <c r="BK141" s="240">
        <f>ROUND(I141*H141,2)</f>
        <v>0</v>
      </c>
      <c r="BL141" s="14" t="s">
        <v>101</v>
      </c>
      <c r="BM141" s="239" t="s">
        <v>718</v>
      </c>
    </row>
    <row r="142" s="2" customFormat="1" ht="24.15" customHeight="1">
      <c r="A142" s="35"/>
      <c r="B142" s="36"/>
      <c r="C142" s="241" t="s">
        <v>261</v>
      </c>
      <c r="D142" s="241" t="s">
        <v>256</v>
      </c>
      <c r="E142" s="242" t="s">
        <v>371</v>
      </c>
      <c r="F142" s="243" t="s">
        <v>372</v>
      </c>
      <c r="G142" s="244" t="s">
        <v>307</v>
      </c>
      <c r="H142" s="245">
        <v>1.05</v>
      </c>
      <c r="I142" s="246"/>
      <c r="J142" s="247">
        <f>ROUND(I142*H142,2)</f>
        <v>0</v>
      </c>
      <c r="K142" s="248"/>
      <c r="L142" s="41"/>
      <c r="M142" s="249" t="s">
        <v>1</v>
      </c>
      <c r="N142" s="250" t="s">
        <v>44</v>
      </c>
      <c r="O142" s="88"/>
      <c r="P142" s="237">
        <f>O142*H142</f>
        <v>0</v>
      </c>
      <c r="Q142" s="237">
        <v>0</v>
      </c>
      <c r="R142" s="237">
        <f>Q142*H142</f>
        <v>0</v>
      </c>
      <c r="S142" s="237">
        <v>0</v>
      </c>
      <c r="T142" s="238">
        <f>S142*H142</f>
        <v>0</v>
      </c>
      <c r="U142" s="35"/>
      <c r="V142" s="35"/>
      <c r="W142" s="35"/>
      <c r="X142" s="35"/>
      <c r="Y142" s="35"/>
      <c r="Z142" s="35"/>
      <c r="AA142" s="35"/>
      <c r="AB142" s="35"/>
      <c r="AC142" s="35"/>
      <c r="AD142" s="35"/>
      <c r="AE142" s="35"/>
      <c r="AR142" s="239" t="s">
        <v>101</v>
      </c>
      <c r="AT142" s="239" t="s">
        <v>256</v>
      </c>
      <c r="AU142" s="239" t="s">
        <v>88</v>
      </c>
      <c r="AY142" s="14" t="s">
        <v>215</v>
      </c>
      <c r="BE142" s="240">
        <f>IF(N142="základní",J142,0)</f>
        <v>0</v>
      </c>
      <c r="BF142" s="240">
        <f>IF(N142="snížená",J142,0)</f>
        <v>0</v>
      </c>
      <c r="BG142" s="240">
        <f>IF(N142="zákl. přenesená",J142,0)</f>
        <v>0</v>
      </c>
      <c r="BH142" s="240">
        <f>IF(N142="sníž. přenesená",J142,0)</f>
        <v>0</v>
      </c>
      <c r="BI142" s="240">
        <f>IF(N142="nulová",J142,0)</f>
        <v>0</v>
      </c>
      <c r="BJ142" s="14" t="s">
        <v>86</v>
      </c>
      <c r="BK142" s="240">
        <f>ROUND(I142*H142,2)</f>
        <v>0</v>
      </c>
      <c r="BL142" s="14" t="s">
        <v>101</v>
      </c>
      <c r="BM142" s="239" t="s">
        <v>719</v>
      </c>
    </row>
    <row r="143" s="2" customFormat="1" ht="24.15" customHeight="1">
      <c r="A143" s="35"/>
      <c r="B143" s="36"/>
      <c r="C143" s="241" t="s">
        <v>265</v>
      </c>
      <c r="D143" s="241" t="s">
        <v>256</v>
      </c>
      <c r="E143" s="242" t="s">
        <v>387</v>
      </c>
      <c r="F143" s="243" t="s">
        <v>388</v>
      </c>
      <c r="G143" s="244" t="s">
        <v>221</v>
      </c>
      <c r="H143" s="245">
        <v>132</v>
      </c>
      <c r="I143" s="246"/>
      <c r="J143" s="247">
        <f>ROUND(I143*H143,2)</f>
        <v>0</v>
      </c>
      <c r="K143" s="248"/>
      <c r="L143" s="41"/>
      <c r="M143" s="249" t="s">
        <v>1</v>
      </c>
      <c r="N143" s="250" t="s">
        <v>44</v>
      </c>
      <c r="O143" s="88"/>
      <c r="P143" s="237">
        <f>O143*H143</f>
        <v>0</v>
      </c>
      <c r="Q143" s="237">
        <v>0</v>
      </c>
      <c r="R143" s="237">
        <f>Q143*H143</f>
        <v>0</v>
      </c>
      <c r="S143" s="237">
        <v>0</v>
      </c>
      <c r="T143" s="238">
        <f>S143*H143</f>
        <v>0</v>
      </c>
      <c r="U143" s="35"/>
      <c r="V143" s="35"/>
      <c r="W143" s="35"/>
      <c r="X143" s="35"/>
      <c r="Y143" s="35"/>
      <c r="Z143" s="35"/>
      <c r="AA143" s="35"/>
      <c r="AB143" s="35"/>
      <c r="AC143" s="35"/>
      <c r="AD143" s="35"/>
      <c r="AE143" s="35"/>
      <c r="AR143" s="239" t="s">
        <v>101</v>
      </c>
      <c r="AT143" s="239" t="s">
        <v>256</v>
      </c>
      <c r="AU143" s="239" t="s">
        <v>88</v>
      </c>
      <c r="AY143" s="14" t="s">
        <v>215</v>
      </c>
      <c r="BE143" s="240">
        <f>IF(N143="základní",J143,0)</f>
        <v>0</v>
      </c>
      <c r="BF143" s="240">
        <f>IF(N143="snížená",J143,0)</f>
        <v>0</v>
      </c>
      <c r="BG143" s="240">
        <f>IF(N143="zákl. přenesená",J143,0)</f>
        <v>0</v>
      </c>
      <c r="BH143" s="240">
        <f>IF(N143="sníž. přenesená",J143,0)</f>
        <v>0</v>
      </c>
      <c r="BI143" s="240">
        <f>IF(N143="nulová",J143,0)</f>
        <v>0</v>
      </c>
      <c r="BJ143" s="14" t="s">
        <v>86</v>
      </c>
      <c r="BK143" s="240">
        <f>ROUND(I143*H143,2)</f>
        <v>0</v>
      </c>
      <c r="BL143" s="14" t="s">
        <v>101</v>
      </c>
      <c r="BM143" s="239" t="s">
        <v>720</v>
      </c>
    </row>
    <row r="144" s="2" customFormat="1" ht="24.15" customHeight="1">
      <c r="A144" s="35"/>
      <c r="B144" s="36"/>
      <c r="C144" s="241" t="s">
        <v>269</v>
      </c>
      <c r="D144" s="241" t="s">
        <v>256</v>
      </c>
      <c r="E144" s="242" t="s">
        <v>721</v>
      </c>
      <c r="F144" s="243" t="s">
        <v>722</v>
      </c>
      <c r="G144" s="244" t="s">
        <v>393</v>
      </c>
      <c r="H144" s="245">
        <v>8</v>
      </c>
      <c r="I144" s="246"/>
      <c r="J144" s="247">
        <f>ROUND(I144*H144,2)</f>
        <v>0</v>
      </c>
      <c r="K144" s="248"/>
      <c r="L144" s="41"/>
      <c r="M144" s="249" t="s">
        <v>1</v>
      </c>
      <c r="N144" s="250" t="s">
        <v>44</v>
      </c>
      <c r="O144" s="88"/>
      <c r="P144" s="237">
        <f>O144*H144</f>
        <v>0</v>
      </c>
      <c r="Q144" s="237">
        <v>0</v>
      </c>
      <c r="R144" s="237">
        <f>Q144*H144</f>
        <v>0</v>
      </c>
      <c r="S144" s="237">
        <v>0</v>
      </c>
      <c r="T144" s="238">
        <f>S144*H144</f>
        <v>0</v>
      </c>
      <c r="U144" s="35"/>
      <c r="V144" s="35"/>
      <c r="W144" s="35"/>
      <c r="X144" s="35"/>
      <c r="Y144" s="35"/>
      <c r="Z144" s="35"/>
      <c r="AA144" s="35"/>
      <c r="AB144" s="35"/>
      <c r="AC144" s="35"/>
      <c r="AD144" s="35"/>
      <c r="AE144" s="35"/>
      <c r="AR144" s="239" t="s">
        <v>101</v>
      </c>
      <c r="AT144" s="239" t="s">
        <v>256</v>
      </c>
      <c r="AU144" s="239" t="s">
        <v>88</v>
      </c>
      <c r="AY144" s="14" t="s">
        <v>215</v>
      </c>
      <c r="BE144" s="240">
        <f>IF(N144="základní",J144,0)</f>
        <v>0</v>
      </c>
      <c r="BF144" s="240">
        <f>IF(N144="snížená",J144,0)</f>
        <v>0</v>
      </c>
      <c r="BG144" s="240">
        <f>IF(N144="zákl. přenesená",J144,0)</f>
        <v>0</v>
      </c>
      <c r="BH144" s="240">
        <f>IF(N144="sníž. přenesená",J144,0)</f>
        <v>0</v>
      </c>
      <c r="BI144" s="240">
        <f>IF(N144="nulová",J144,0)</f>
        <v>0</v>
      </c>
      <c r="BJ144" s="14" t="s">
        <v>86</v>
      </c>
      <c r="BK144" s="240">
        <f>ROUND(I144*H144,2)</f>
        <v>0</v>
      </c>
      <c r="BL144" s="14" t="s">
        <v>101</v>
      </c>
      <c r="BM144" s="239" t="s">
        <v>723</v>
      </c>
    </row>
    <row r="145" s="2" customFormat="1" ht="24.15" customHeight="1">
      <c r="A145" s="35"/>
      <c r="B145" s="36"/>
      <c r="C145" s="241" t="s">
        <v>8</v>
      </c>
      <c r="D145" s="241" t="s">
        <v>256</v>
      </c>
      <c r="E145" s="242" t="s">
        <v>400</v>
      </c>
      <c r="F145" s="243" t="s">
        <v>401</v>
      </c>
      <c r="G145" s="244" t="s">
        <v>393</v>
      </c>
      <c r="H145" s="245">
        <v>8</v>
      </c>
      <c r="I145" s="246"/>
      <c r="J145" s="247">
        <f>ROUND(I145*H145,2)</f>
        <v>0</v>
      </c>
      <c r="K145" s="248"/>
      <c r="L145" s="41"/>
      <c r="M145" s="249" t="s">
        <v>1</v>
      </c>
      <c r="N145" s="250" t="s">
        <v>44</v>
      </c>
      <c r="O145" s="88"/>
      <c r="P145" s="237">
        <f>O145*H145</f>
        <v>0</v>
      </c>
      <c r="Q145" s="237">
        <v>0</v>
      </c>
      <c r="R145" s="237">
        <f>Q145*H145</f>
        <v>0</v>
      </c>
      <c r="S145" s="237">
        <v>0</v>
      </c>
      <c r="T145" s="238">
        <f>S145*H145</f>
        <v>0</v>
      </c>
      <c r="U145" s="35"/>
      <c r="V145" s="35"/>
      <c r="W145" s="35"/>
      <c r="X145" s="35"/>
      <c r="Y145" s="35"/>
      <c r="Z145" s="35"/>
      <c r="AA145" s="35"/>
      <c r="AB145" s="35"/>
      <c r="AC145" s="35"/>
      <c r="AD145" s="35"/>
      <c r="AE145" s="35"/>
      <c r="AR145" s="239" t="s">
        <v>101</v>
      </c>
      <c r="AT145" s="239" t="s">
        <v>256</v>
      </c>
      <c r="AU145" s="239" t="s">
        <v>88</v>
      </c>
      <c r="AY145" s="14" t="s">
        <v>215</v>
      </c>
      <c r="BE145" s="240">
        <f>IF(N145="základní",J145,0)</f>
        <v>0</v>
      </c>
      <c r="BF145" s="240">
        <f>IF(N145="snížená",J145,0)</f>
        <v>0</v>
      </c>
      <c r="BG145" s="240">
        <f>IF(N145="zákl. přenesená",J145,0)</f>
        <v>0</v>
      </c>
      <c r="BH145" s="240">
        <f>IF(N145="sníž. přenesená",J145,0)</f>
        <v>0</v>
      </c>
      <c r="BI145" s="240">
        <f>IF(N145="nulová",J145,0)</f>
        <v>0</v>
      </c>
      <c r="BJ145" s="14" t="s">
        <v>86</v>
      </c>
      <c r="BK145" s="240">
        <f>ROUND(I145*H145,2)</f>
        <v>0</v>
      </c>
      <c r="BL145" s="14" t="s">
        <v>101</v>
      </c>
      <c r="BM145" s="239" t="s">
        <v>724</v>
      </c>
    </row>
    <row r="146" s="2" customFormat="1" ht="37.8" customHeight="1">
      <c r="A146" s="35"/>
      <c r="B146" s="36"/>
      <c r="C146" s="241" t="s">
        <v>276</v>
      </c>
      <c r="D146" s="241" t="s">
        <v>256</v>
      </c>
      <c r="E146" s="242" t="s">
        <v>404</v>
      </c>
      <c r="F146" s="243" t="s">
        <v>405</v>
      </c>
      <c r="G146" s="244" t="s">
        <v>221</v>
      </c>
      <c r="H146" s="245">
        <v>1224</v>
      </c>
      <c r="I146" s="246"/>
      <c r="J146" s="247">
        <f>ROUND(I146*H146,2)</f>
        <v>0</v>
      </c>
      <c r="K146" s="248"/>
      <c r="L146" s="41"/>
      <c r="M146" s="249" t="s">
        <v>1</v>
      </c>
      <c r="N146" s="250" t="s">
        <v>44</v>
      </c>
      <c r="O146" s="88"/>
      <c r="P146" s="237">
        <f>O146*H146</f>
        <v>0</v>
      </c>
      <c r="Q146" s="237">
        <v>0</v>
      </c>
      <c r="R146" s="237">
        <f>Q146*H146</f>
        <v>0</v>
      </c>
      <c r="S146" s="237">
        <v>0</v>
      </c>
      <c r="T146" s="238">
        <f>S146*H146</f>
        <v>0</v>
      </c>
      <c r="U146" s="35"/>
      <c r="V146" s="35"/>
      <c r="W146" s="35"/>
      <c r="X146" s="35"/>
      <c r="Y146" s="35"/>
      <c r="Z146" s="35"/>
      <c r="AA146" s="35"/>
      <c r="AB146" s="35"/>
      <c r="AC146" s="35"/>
      <c r="AD146" s="35"/>
      <c r="AE146" s="35"/>
      <c r="AR146" s="239" t="s">
        <v>101</v>
      </c>
      <c r="AT146" s="239" t="s">
        <v>256</v>
      </c>
      <c r="AU146" s="239" t="s">
        <v>88</v>
      </c>
      <c r="AY146" s="14" t="s">
        <v>215</v>
      </c>
      <c r="BE146" s="240">
        <f>IF(N146="základní",J146,0)</f>
        <v>0</v>
      </c>
      <c r="BF146" s="240">
        <f>IF(N146="snížená",J146,0)</f>
        <v>0</v>
      </c>
      <c r="BG146" s="240">
        <f>IF(N146="zákl. přenesená",J146,0)</f>
        <v>0</v>
      </c>
      <c r="BH146" s="240">
        <f>IF(N146="sníž. přenesená",J146,0)</f>
        <v>0</v>
      </c>
      <c r="BI146" s="240">
        <f>IF(N146="nulová",J146,0)</f>
        <v>0</v>
      </c>
      <c r="BJ146" s="14" t="s">
        <v>86</v>
      </c>
      <c r="BK146" s="240">
        <f>ROUND(I146*H146,2)</f>
        <v>0</v>
      </c>
      <c r="BL146" s="14" t="s">
        <v>101</v>
      </c>
      <c r="BM146" s="239" t="s">
        <v>725</v>
      </c>
    </row>
    <row r="147" s="2" customFormat="1" ht="37.8" customHeight="1">
      <c r="A147" s="35"/>
      <c r="B147" s="36"/>
      <c r="C147" s="241" t="s">
        <v>280</v>
      </c>
      <c r="D147" s="241" t="s">
        <v>256</v>
      </c>
      <c r="E147" s="242" t="s">
        <v>408</v>
      </c>
      <c r="F147" s="243" t="s">
        <v>409</v>
      </c>
      <c r="G147" s="244" t="s">
        <v>221</v>
      </c>
      <c r="H147" s="245">
        <v>1224</v>
      </c>
      <c r="I147" s="246"/>
      <c r="J147" s="247">
        <f>ROUND(I147*H147,2)</f>
        <v>0</v>
      </c>
      <c r="K147" s="248"/>
      <c r="L147" s="41"/>
      <c r="M147" s="249" t="s">
        <v>1</v>
      </c>
      <c r="N147" s="250" t="s">
        <v>44</v>
      </c>
      <c r="O147" s="88"/>
      <c r="P147" s="237">
        <f>O147*H147</f>
        <v>0</v>
      </c>
      <c r="Q147" s="237">
        <v>0</v>
      </c>
      <c r="R147" s="237">
        <f>Q147*H147</f>
        <v>0</v>
      </c>
      <c r="S147" s="237">
        <v>0</v>
      </c>
      <c r="T147" s="238">
        <f>S147*H147</f>
        <v>0</v>
      </c>
      <c r="U147" s="35"/>
      <c r="V147" s="35"/>
      <c r="W147" s="35"/>
      <c r="X147" s="35"/>
      <c r="Y147" s="35"/>
      <c r="Z147" s="35"/>
      <c r="AA147" s="35"/>
      <c r="AB147" s="35"/>
      <c r="AC147" s="35"/>
      <c r="AD147" s="35"/>
      <c r="AE147" s="35"/>
      <c r="AR147" s="239" t="s">
        <v>101</v>
      </c>
      <c r="AT147" s="239" t="s">
        <v>256</v>
      </c>
      <c r="AU147" s="239" t="s">
        <v>88</v>
      </c>
      <c r="AY147" s="14" t="s">
        <v>215</v>
      </c>
      <c r="BE147" s="240">
        <f>IF(N147="základní",J147,0)</f>
        <v>0</v>
      </c>
      <c r="BF147" s="240">
        <f>IF(N147="snížená",J147,0)</f>
        <v>0</v>
      </c>
      <c r="BG147" s="240">
        <f>IF(N147="zákl. přenesená",J147,0)</f>
        <v>0</v>
      </c>
      <c r="BH147" s="240">
        <f>IF(N147="sníž. přenesená",J147,0)</f>
        <v>0</v>
      </c>
      <c r="BI147" s="240">
        <f>IF(N147="nulová",J147,0)</f>
        <v>0</v>
      </c>
      <c r="BJ147" s="14" t="s">
        <v>86</v>
      </c>
      <c r="BK147" s="240">
        <f>ROUND(I147*H147,2)</f>
        <v>0</v>
      </c>
      <c r="BL147" s="14" t="s">
        <v>101</v>
      </c>
      <c r="BM147" s="239" t="s">
        <v>726</v>
      </c>
    </row>
    <row r="148" s="2" customFormat="1" ht="24.15" customHeight="1">
      <c r="A148" s="35"/>
      <c r="B148" s="36"/>
      <c r="C148" s="241" t="s">
        <v>284</v>
      </c>
      <c r="D148" s="241" t="s">
        <v>256</v>
      </c>
      <c r="E148" s="242" t="s">
        <v>727</v>
      </c>
      <c r="F148" s="243" t="s">
        <v>728</v>
      </c>
      <c r="G148" s="244" t="s">
        <v>226</v>
      </c>
      <c r="H148" s="245">
        <v>1</v>
      </c>
      <c r="I148" s="246"/>
      <c r="J148" s="247">
        <f>ROUND(I148*H148,2)</f>
        <v>0</v>
      </c>
      <c r="K148" s="248"/>
      <c r="L148" s="41"/>
      <c r="M148" s="249" t="s">
        <v>1</v>
      </c>
      <c r="N148" s="250" t="s">
        <v>44</v>
      </c>
      <c r="O148" s="88"/>
      <c r="P148" s="237">
        <f>O148*H148</f>
        <v>0</v>
      </c>
      <c r="Q148" s="237">
        <v>0</v>
      </c>
      <c r="R148" s="237">
        <f>Q148*H148</f>
        <v>0</v>
      </c>
      <c r="S148" s="237">
        <v>0</v>
      </c>
      <c r="T148" s="238">
        <f>S148*H148</f>
        <v>0</v>
      </c>
      <c r="U148" s="35"/>
      <c r="V148" s="35"/>
      <c r="W148" s="35"/>
      <c r="X148" s="35"/>
      <c r="Y148" s="35"/>
      <c r="Z148" s="35"/>
      <c r="AA148" s="35"/>
      <c r="AB148" s="35"/>
      <c r="AC148" s="35"/>
      <c r="AD148" s="35"/>
      <c r="AE148" s="35"/>
      <c r="AR148" s="239" t="s">
        <v>101</v>
      </c>
      <c r="AT148" s="239" t="s">
        <v>256</v>
      </c>
      <c r="AU148" s="239" t="s">
        <v>88</v>
      </c>
      <c r="AY148" s="14" t="s">
        <v>215</v>
      </c>
      <c r="BE148" s="240">
        <f>IF(N148="základní",J148,0)</f>
        <v>0</v>
      </c>
      <c r="BF148" s="240">
        <f>IF(N148="snížená",J148,0)</f>
        <v>0</v>
      </c>
      <c r="BG148" s="240">
        <f>IF(N148="zákl. přenesená",J148,0)</f>
        <v>0</v>
      </c>
      <c r="BH148" s="240">
        <f>IF(N148="sníž. přenesená",J148,0)</f>
        <v>0</v>
      </c>
      <c r="BI148" s="240">
        <f>IF(N148="nulová",J148,0)</f>
        <v>0</v>
      </c>
      <c r="BJ148" s="14" t="s">
        <v>86</v>
      </c>
      <c r="BK148" s="240">
        <f>ROUND(I148*H148,2)</f>
        <v>0</v>
      </c>
      <c r="BL148" s="14" t="s">
        <v>101</v>
      </c>
      <c r="BM148" s="239" t="s">
        <v>729</v>
      </c>
    </row>
    <row r="149" s="2" customFormat="1" ht="24.15" customHeight="1">
      <c r="A149" s="35"/>
      <c r="B149" s="36"/>
      <c r="C149" s="241" t="s">
        <v>289</v>
      </c>
      <c r="D149" s="241" t="s">
        <v>256</v>
      </c>
      <c r="E149" s="242" t="s">
        <v>730</v>
      </c>
      <c r="F149" s="243" t="s">
        <v>731</v>
      </c>
      <c r="G149" s="244" t="s">
        <v>226</v>
      </c>
      <c r="H149" s="245">
        <v>1</v>
      </c>
      <c r="I149" s="246"/>
      <c r="J149" s="247">
        <f>ROUND(I149*H149,2)</f>
        <v>0</v>
      </c>
      <c r="K149" s="248"/>
      <c r="L149" s="41"/>
      <c r="M149" s="249" t="s">
        <v>1</v>
      </c>
      <c r="N149" s="250" t="s">
        <v>44</v>
      </c>
      <c r="O149" s="88"/>
      <c r="P149" s="237">
        <f>O149*H149</f>
        <v>0</v>
      </c>
      <c r="Q149" s="237">
        <v>0</v>
      </c>
      <c r="R149" s="237">
        <f>Q149*H149</f>
        <v>0</v>
      </c>
      <c r="S149" s="237">
        <v>0</v>
      </c>
      <c r="T149" s="238">
        <f>S149*H149</f>
        <v>0</v>
      </c>
      <c r="U149" s="35"/>
      <c r="V149" s="35"/>
      <c r="W149" s="35"/>
      <c r="X149" s="35"/>
      <c r="Y149" s="35"/>
      <c r="Z149" s="35"/>
      <c r="AA149" s="35"/>
      <c r="AB149" s="35"/>
      <c r="AC149" s="35"/>
      <c r="AD149" s="35"/>
      <c r="AE149" s="35"/>
      <c r="AR149" s="239" t="s">
        <v>101</v>
      </c>
      <c r="AT149" s="239" t="s">
        <v>256</v>
      </c>
      <c r="AU149" s="239" t="s">
        <v>88</v>
      </c>
      <c r="AY149" s="14" t="s">
        <v>215</v>
      </c>
      <c r="BE149" s="240">
        <f>IF(N149="základní",J149,0)</f>
        <v>0</v>
      </c>
      <c r="BF149" s="240">
        <f>IF(N149="snížená",J149,0)</f>
        <v>0</v>
      </c>
      <c r="BG149" s="240">
        <f>IF(N149="zákl. přenesená",J149,0)</f>
        <v>0</v>
      </c>
      <c r="BH149" s="240">
        <f>IF(N149="sníž. přenesená",J149,0)</f>
        <v>0</v>
      </c>
      <c r="BI149" s="240">
        <f>IF(N149="nulová",J149,0)</f>
        <v>0</v>
      </c>
      <c r="BJ149" s="14" t="s">
        <v>86</v>
      </c>
      <c r="BK149" s="240">
        <f>ROUND(I149*H149,2)</f>
        <v>0</v>
      </c>
      <c r="BL149" s="14" t="s">
        <v>101</v>
      </c>
      <c r="BM149" s="239" t="s">
        <v>732</v>
      </c>
    </row>
    <row r="150" s="2" customFormat="1" ht="24.15" customHeight="1">
      <c r="A150" s="35"/>
      <c r="B150" s="36"/>
      <c r="C150" s="241" t="s">
        <v>293</v>
      </c>
      <c r="D150" s="241" t="s">
        <v>256</v>
      </c>
      <c r="E150" s="242" t="s">
        <v>733</v>
      </c>
      <c r="F150" s="243" t="s">
        <v>734</v>
      </c>
      <c r="G150" s="244" t="s">
        <v>226</v>
      </c>
      <c r="H150" s="245">
        <v>17</v>
      </c>
      <c r="I150" s="246"/>
      <c r="J150" s="247">
        <f>ROUND(I150*H150,2)</f>
        <v>0</v>
      </c>
      <c r="K150" s="248"/>
      <c r="L150" s="41"/>
      <c r="M150" s="249" t="s">
        <v>1</v>
      </c>
      <c r="N150" s="250" t="s">
        <v>44</v>
      </c>
      <c r="O150" s="88"/>
      <c r="P150" s="237">
        <f>O150*H150</f>
        <v>0</v>
      </c>
      <c r="Q150" s="237">
        <v>0</v>
      </c>
      <c r="R150" s="237">
        <f>Q150*H150</f>
        <v>0</v>
      </c>
      <c r="S150" s="237">
        <v>0</v>
      </c>
      <c r="T150" s="238">
        <f>S150*H150</f>
        <v>0</v>
      </c>
      <c r="U150" s="35"/>
      <c r="V150" s="35"/>
      <c r="W150" s="35"/>
      <c r="X150" s="35"/>
      <c r="Y150" s="35"/>
      <c r="Z150" s="35"/>
      <c r="AA150" s="35"/>
      <c r="AB150" s="35"/>
      <c r="AC150" s="35"/>
      <c r="AD150" s="35"/>
      <c r="AE150" s="35"/>
      <c r="AR150" s="239" t="s">
        <v>101</v>
      </c>
      <c r="AT150" s="239" t="s">
        <v>256</v>
      </c>
      <c r="AU150" s="239" t="s">
        <v>88</v>
      </c>
      <c r="AY150" s="14" t="s">
        <v>215</v>
      </c>
      <c r="BE150" s="240">
        <f>IF(N150="základní",J150,0)</f>
        <v>0</v>
      </c>
      <c r="BF150" s="240">
        <f>IF(N150="snížená",J150,0)</f>
        <v>0</v>
      </c>
      <c r="BG150" s="240">
        <f>IF(N150="zákl. přenesená",J150,0)</f>
        <v>0</v>
      </c>
      <c r="BH150" s="240">
        <f>IF(N150="sníž. přenesená",J150,0)</f>
        <v>0</v>
      </c>
      <c r="BI150" s="240">
        <f>IF(N150="nulová",J150,0)</f>
        <v>0</v>
      </c>
      <c r="BJ150" s="14" t="s">
        <v>86</v>
      </c>
      <c r="BK150" s="240">
        <f>ROUND(I150*H150,2)</f>
        <v>0</v>
      </c>
      <c r="BL150" s="14" t="s">
        <v>101</v>
      </c>
      <c r="BM150" s="239" t="s">
        <v>735</v>
      </c>
    </row>
    <row r="151" s="2" customFormat="1" ht="16.5" customHeight="1">
      <c r="A151" s="35"/>
      <c r="B151" s="36"/>
      <c r="C151" s="226" t="s">
        <v>7</v>
      </c>
      <c r="D151" s="226" t="s">
        <v>218</v>
      </c>
      <c r="E151" s="227" t="s">
        <v>736</v>
      </c>
      <c r="F151" s="228" t="s">
        <v>737</v>
      </c>
      <c r="G151" s="229" t="s">
        <v>226</v>
      </c>
      <c r="H151" s="230">
        <v>17</v>
      </c>
      <c r="I151" s="231"/>
      <c r="J151" s="232">
        <f>ROUND(I151*H151,2)</f>
        <v>0</v>
      </c>
      <c r="K151" s="233"/>
      <c r="L151" s="234"/>
      <c r="M151" s="235" t="s">
        <v>1</v>
      </c>
      <c r="N151" s="236" t="s">
        <v>44</v>
      </c>
      <c r="O151" s="88"/>
      <c r="P151" s="237">
        <f>O151*H151</f>
        <v>0</v>
      </c>
      <c r="Q151" s="237">
        <v>0</v>
      </c>
      <c r="R151" s="237">
        <f>Q151*H151</f>
        <v>0</v>
      </c>
      <c r="S151" s="237">
        <v>0</v>
      </c>
      <c r="T151" s="238">
        <f>S151*H151</f>
        <v>0</v>
      </c>
      <c r="U151" s="35"/>
      <c r="V151" s="35"/>
      <c r="W151" s="35"/>
      <c r="X151" s="35"/>
      <c r="Y151" s="35"/>
      <c r="Z151" s="35"/>
      <c r="AA151" s="35"/>
      <c r="AB151" s="35"/>
      <c r="AC151" s="35"/>
      <c r="AD151" s="35"/>
      <c r="AE151" s="35"/>
      <c r="AR151" s="239" t="s">
        <v>222</v>
      </c>
      <c r="AT151" s="239" t="s">
        <v>218</v>
      </c>
      <c r="AU151" s="239" t="s">
        <v>88</v>
      </c>
      <c r="AY151" s="14" t="s">
        <v>215</v>
      </c>
      <c r="BE151" s="240">
        <f>IF(N151="základní",J151,0)</f>
        <v>0</v>
      </c>
      <c r="BF151" s="240">
        <f>IF(N151="snížená",J151,0)</f>
        <v>0</v>
      </c>
      <c r="BG151" s="240">
        <f>IF(N151="zákl. přenesená",J151,0)</f>
        <v>0</v>
      </c>
      <c r="BH151" s="240">
        <f>IF(N151="sníž. přenesená",J151,0)</f>
        <v>0</v>
      </c>
      <c r="BI151" s="240">
        <f>IF(N151="nulová",J151,0)</f>
        <v>0</v>
      </c>
      <c r="BJ151" s="14" t="s">
        <v>86</v>
      </c>
      <c r="BK151" s="240">
        <f>ROUND(I151*H151,2)</f>
        <v>0</v>
      </c>
      <c r="BL151" s="14" t="s">
        <v>101</v>
      </c>
      <c r="BM151" s="239" t="s">
        <v>738</v>
      </c>
    </row>
    <row r="152" s="12" customFormat="1" ht="25.92" customHeight="1">
      <c r="A152" s="12"/>
      <c r="B152" s="210"/>
      <c r="C152" s="211"/>
      <c r="D152" s="212" t="s">
        <v>78</v>
      </c>
      <c r="E152" s="213" t="s">
        <v>439</v>
      </c>
      <c r="F152" s="213" t="s">
        <v>440</v>
      </c>
      <c r="G152" s="211"/>
      <c r="H152" s="211"/>
      <c r="I152" s="214"/>
      <c r="J152" s="215">
        <f>BK152</f>
        <v>0</v>
      </c>
      <c r="K152" s="211"/>
      <c r="L152" s="216"/>
      <c r="M152" s="217"/>
      <c r="N152" s="218"/>
      <c r="O152" s="218"/>
      <c r="P152" s="219">
        <f>SUM(P153:P155)</f>
        <v>0</v>
      </c>
      <c r="Q152" s="218"/>
      <c r="R152" s="219">
        <f>SUM(R153:R155)</f>
        <v>0</v>
      </c>
      <c r="S152" s="218"/>
      <c r="T152" s="220">
        <f>SUM(T153:T155)</f>
        <v>0</v>
      </c>
      <c r="U152" s="12"/>
      <c r="V152" s="12"/>
      <c r="W152" s="12"/>
      <c r="X152" s="12"/>
      <c r="Y152" s="12"/>
      <c r="Z152" s="12"/>
      <c r="AA152" s="12"/>
      <c r="AB152" s="12"/>
      <c r="AC152" s="12"/>
      <c r="AD152" s="12"/>
      <c r="AE152" s="12"/>
      <c r="AR152" s="221" t="s">
        <v>101</v>
      </c>
      <c r="AT152" s="222" t="s">
        <v>78</v>
      </c>
      <c r="AU152" s="222" t="s">
        <v>79</v>
      </c>
      <c r="AY152" s="221" t="s">
        <v>215</v>
      </c>
      <c r="BK152" s="223">
        <f>SUM(BK153:BK155)</f>
        <v>0</v>
      </c>
    </row>
    <row r="153" s="2" customFormat="1" ht="55.5" customHeight="1">
      <c r="A153" s="35"/>
      <c r="B153" s="36"/>
      <c r="C153" s="241" t="s">
        <v>300</v>
      </c>
      <c r="D153" s="241" t="s">
        <v>256</v>
      </c>
      <c r="E153" s="242" t="s">
        <v>609</v>
      </c>
      <c r="F153" s="243" t="s">
        <v>610</v>
      </c>
      <c r="G153" s="244" t="s">
        <v>249</v>
      </c>
      <c r="H153" s="245">
        <v>879.72900000000004</v>
      </c>
      <c r="I153" s="246"/>
      <c r="J153" s="247">
        <f>ROUND(I153*H153,2)</f>
        <v>0</v>
      </c>
      <c r="K153" s="248"/>
      <c r="L153" s="41"/>
      <c r="M153" s="249" t="s">
        <v>1</v>
      </c>
      <c r="N153" s="250" t="s">
        <v>44</v>
      </c>
      <c r="O153" s="88"/>
      <c r="P153" s="237">
        <f>O153*H153</f>
        <v>0</v>
      </c>
      <c r="Q153" s="237">
        <v>0</v>
      </c>
      <c r="R153" s="237">
        <f>Q153*H153</f>
        <v>0</v>
      </c>
      <c r="S153" s="237">
        <v>0</v>
      </c>
      <c r="T153" s="238">
        <f>S153*H153</f>
        <v>0</v>
      </c>
      <c r="U153" s="35"/>
      <c r="V153" s="35"/>
      <c r="W153" s="35"/>
      <c r="X153" s="35"/>
      <c r="Y153" s="35"/>
      <c r="Z153" s="35"/>
      <c r="AA153" s="35"/>
      <c r="AB153" s="35"/>
      <c r="AC153" s="35"/>
      <c r="AD153" s="35"/>
      <c r="AE153" s="35"/>
      <c r="AR153" s="239" t="s">
        <v>227</v>
      </c>
      <c r="AT153" s="239" t="s">
        <v>256</v>
      </c>
      <c r="AU153" s="239" t="s">
        <v>86</v>
      </c>
      <c r="AY153" s="14" t="s">
        <v>215</v>
      </c>
      <c r="BE153" s="240">
        <f>IF(N153="základní",J153,0)</f>
        <v>0</v>
      </c>
      <c r="BF153" s="240">
        <f>IF(N153="snížená",J153,0)</f>
        <v>0</v>
      </c>
      <c r="BG153" s="240">
        <f>IF(N153="zákl. přenesená",J153,0)</f>
        <v>0</v>
      </c>
      <c r="BH153" s="240">
        <f>IF(N153="sníž. přenesená",J153,0)</f>
        <v>0</v>
      </c>
      <c r="BI153" s="240">
        <f>IF(N153="nulová",J153,0)</f>
        <v>0</v>
      </c>
      <c r="BJ153" s="14" t="s">
        <v>86</v>
      </c>
      <c r="BK153" s="240">
        <f>ROUND(I153*H153,2)</f>
        <v>0</v>
      </c>
      <c r="BL153" s="14" t="s">
        <v>227</v>
      </c>
      <c r="BM153" s="239" t="s">
        <v>739</v>
      </c>
    </row>
    <row r="154" s="2" customFormat="1" ht="66.75" customHeight="1">
      <c r="A154" s="35"/>
      <c r="B154" s="36"/>
      <c r="C154" s="241" t="s">
        <v>304</v>
      </c>
      <c r="D154" s="241" t="s">
        <v>256</v>
      </c>
      <c r="E154" s="242" t="s">
        <v>740</v>
      </c>
      <c r="F154" s="243" t="s">
        <v>741</v>
      </c>
      <c r="G154" s="244" t="s">
        <v>249</v>
      </c>
      <c r="H154" s="245">
        <v>2.8900000000000001</v>
      </c>
      <c r="I154" s="246"/>
      <c r="J154" s="247">
        <f>ROUND(I154*H154,2)</f>
        <v>0</v>
      </c>
      <c r="K154" s="248"/>
      <c r="L154" s="41"/>
      <c r="M154" s="249" t="s">
        <v>1</v>
      </c>
      <c r="N154" s="250" t="s">
        <v>44</v>
      </c>
      <c r="O154" s="88"/>
      <c r="P154" s="237">
        <f>O154*H154</f>
        <v>0</v>
      </c>
      <c r="Q154" s="237">
        <v>0</v>
      </c>
      <c r="R154" s="237">
        <f>Q154*H154</f>
        <v>0</v>
      </c>
      <c r="S154" s="237">
        <v>0</v>
      </c>
      <c r="T154" s="238">
        <f>S154*H154</f>
        <v>0</v>
      </c>
      <c r="U154" s="35"/>
      <c r="V154" s="35"/>
      <c r="W154" s="35"/>
      <c r="X154" s="35"/>
      <c r="Y154" s="35"/>
      <c r="Z154" s="35"/>
      <c r="AA154" s="35"/>
      <c r="AB154" s="35"/>
      <c r="AC154" s="35"/>
      <c r="AD154" s="35"/>
      <c r="AE154" s="35"/>
      <c r="AR154" s="239" t="s">
        <v>227</v>
      </c>
      <c r="AT154" s="239" t="s">
        <v>256</v>
      </c>
      <c r="AU154" s="239" t="s">
        <v>86</v>
      </c>
      <c r="AY154" s="14" t="s">
        <v>215</v>
      </c>
      <c r="BE154" s="240">
        <f>IF(N154="základní",J154,0)</f>
        <v>0</v>
      </c>
      <c r="BF154" s="240">
        <f>IF(N154="snížená",J154,0)</f>
        <v>0</v>
      </c>
      <c r="BG154" s="240">
        <f>IF(N154="zákl. přenesená",J154,0)</f>
        <v>0</v>
      </c>
      <c r="BH154" s="240">
        <f>IF(N154="sníž. přenesená",J154,0)</f>
        <v>0</v>
      </c>
      <c r="BI154" s="240">
        <f>IF(N154="nulová",J154,0)</f>
        <v>0</v>
      </c>
      <c r="BJ154" s="14" t="s">
        <v>86</v>
      </c>
      <c r="BK154" s="240">
        <f>ROUND(I154*H154,2)</f>
        <v>0</v>
      </c>
      <c r="BL154" s="14" t="s">
        <v>227</v>
      </c>
      <c r="BM154" s="239" t="s">
        <v>742</v>
      </c>
    </row>
    <row r="155" s="2" customFormat="1" ht="33" customHeight="1">
      <c r="A155" s="35"/>
      <c r="B155" s="36"/>
      <c r="C155" s="241" t="s">
        <v>309</v>
      </c>
      <c r="D155" s="241" t="s">
        <v>256</v>
      </c>
      <c r="E155" s="242" t="s">
        <v>474</v>
      </c>
      <c r="F155" s="243" t="s">
        <v>475</v>
      </c>
      <c r="G155" s="244" t="s">
        <v>226</v>
      </c>
      <c r="H155" s="245">
        <v>3</v>
      </c>
      <c r="I155" s="246"/>
      <c r="J155" s="247">
        <f>ROUND(I155*H155,2)</f>
        <v>0</v>
      </c>
      <c r="K155" s="248"/>
      <c r="L155" s="41"/>
      <c r="M155" s="251" t="s">
        <v>1</v>
      </c>
      <c r="N155" s="252" t="s">
        <v>44</v>
      </c>
      <c r="O155" s="253"/>
      <c r="P155" s="254">
        <f>O155*H155</f>
        <v>0</v>
      </c>
      <c r="Q155" s="254">
        <v>0</v>
      </c>
      <c r="R155" s="254">
        <f>Q155*H155</f>
        <v>0</v>
      </c>
      <c r="S155" s="254">
        <v>0</v>
      </c>
      <c r="T155" s="255">
        <f>S155*H155</f>
        <v>0</v>
      </c>
      <c r="U155" s="35"/>
      <c r="V155" s="35"/>
      <c r="W155" s="35"/>
      <c r="X155" s="35"/>
      <c r="Y155" s="35"/>
      <c r="Z155" s="35"/>
      <c r="AA155" s="35"/>
      <c r="AB155" s="35"/>
      <c r="AC155" s="35"/>
      <c r="AD155" s="35"/>
      <c r="AE155" s="35"/>
      <c r="AR155" s="239" t="s">
        <v>227</v>
      </c>
      <c r="AT155" s="239" t="s">
        <v>256</v>
      </c>
      <c r="AU155" s="239" t="s">
        <v>86</v>
      </c>
      <c r="AY155" s="14" t="s">
        <v>215</v>
      </c>
      <c r="BE155" s="240">
        <f>IF(N155="základní",J155,0)</f>
        <v>0</v>
      </c>
      <c r="BF155" s="240">
        <f>IF(N155="snížená",J155,0)</f>
        <v>0</v>
      </c>
      <c r="BG155" s="240">
        <f>IF(N155="zákl. přenesená",J155,0)</f>
        <v>0</v>
      </c>
      <c r="BH155" s="240">
        <f>IF(N155="sníž. přenesená",J155,0)</f>
        <v>0</v>
      </c>
      <c r="BI155" s="240">
        <f>IF(N155="nulová",J155,0)</f>
        <v>0</v>
      </c>
      <c r="BJ155" s="14" t="s">
        <v>86</v>
      </c>
      <c r="BK155" s="240">
        <f>ROUND(I155*H155,2)</f>
        <v>0</v>
      </c>
      <c r="BL155" s="14" t="s">
        <v>227</v>
      </c>
      <c r="BM155" s="239" t="s">
        <v>743</v>
      </c>
    </row>
    <row r="156" s="2" customFormat="1" ht="6.96" customHeight="1">
      <c r="A156" s="35"/>
      <c r="B156" s="63"/>
      <c r="C156" s="64"/>
      <c r="D156" s="64"/>
      <c r="E156" s="64"/>
      <c r="F156" s="64"/>
      <c r="G156" s="64"/>
      <c r="H156" s="64"/>
      <c r="I156" s="64"/>
      <c r="J156" s="64"/>
      <c r="K156" s="64"/>
      <c r="L156" s="41"/>
      <c r="M156" s="35"/>
      <c r="O156" s="35"/>
      <c r="P156" s="35"/>
      <c r="Q156" s="35"/>
      <c r="R156" s="35"/>
      <c r="S156" s="35"/>
      <c r="T156" s="35"/>
      <c r="U156" s="35"/>
      <c r="V156" s="35"/>
      <c r="W156" s="35"/>
      <c r="X156" s="35"/>
      <c r="Y156" s="35"/>
      <c r="Z156" s="35"/>
      <c r="AA156" s="35"/>
      <c r="AB156" s="35"/>
      <c r="AC156" s="35"/>
      <c r="AD156" s="35"/>
      <c r="AE156" s="35"/>
    </row>
  </sheetData>
  <sheetProtection sheet="1" autoFilter="0" formatColumns="0" formatRows="0" objects="1" scenarios="1" spinCount="100000" saltValue="EMLDGrAhR27q+5tmOBhROJTxoYDkV+ZA9wnZ+ysZi53wcjaCfdMvVGx7IKDM3cq9UZmu7vE+gp1AEDstj4iP4w==" hashValue="nd2hBQupepBv/+VK/FjobvCCsoXAHe6Owp+XauoiDDJmVYPy4tU5tzh1/5Ma1JxcLtfWL4PRG9YDrthXvae2XQ==" algorithmName="SHA-512" password="CC35"/>
  <autoFilter ref="C126:K155"/>
  <mergeCells count="15">
    <mergeCell ref="E7:H7"/>
    <mergeCell ref="E11:H11"/>
    <mergeCell ref="E9:H9"/>
    <mergeCell ref="E13:H13"/>
    <mergeCell ref="E22:H22"/>
    <mergeCell ref="E31:H31"/>
    <mergeCell ref="E85:H85"/>
    <mergeCell ref="E89:H89"/>
    <mergeCell ref="E87:H87"/>
    <mergeCell ref="E91:H91"/>
    <mergeCell ref="E113:H113"/>
    <mergeCell ref="E117:H117"/>
    <mergeCell ref="E115:H115"/>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111</v>
      </c>
    </row>
    <row r="3" s="1" customFormat="1" ht="6.96" customHeight="1">
      <c r="B3" s="144"/>
      <c r="C3" s="145"/>
      <c r="D3" s="145"/>
      <c r="E3" s="145"/>
      <c r="F3" s="145"/>
      <c r="G3" s="145"/>
      <c r="H3" s="145"/>
      <c r="I3" s="145"/>
      <c r="J3" s="145"/>
      <c r="K3" s="145"/>
      <c r="L3" s="17"/>
      <c r="AT3" s="14" t="s">
        <v>88</v>
      </c>
    </row>
    <row r="4" s="1" customFormat="1" ht="24.96" customHeight="1">
      <c r="B4" s="17"/>
      <c r="D4" s="146" t="s">
        <v>185</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úseku Nejdek - Nové Hamry</v>
      </c>
      <c r="F7" s="148"/>
      <c r="G7" s="148"/>
      <c r="H7" s="148"/>
      <c r="L7" s="17"/>
    </row>
    <row r="8">
      <c r="B8" s="17"/>
      <c r="D8" s="148" t="s">
        <v>186</v>
      </c>
      <c r="L8" s="17"/>
    </row>
    <row r="9" s="1" customFormat="1" ht="16.5" customHeight="1">
      <c r="B9" s="17"/>
      <c r="E9" s="149" t="s">
        <v>187</v>
      </c>
      <c r="F9" s="1"/>
      <c r="G9" s="1"/>
      <c r="H9" s="1"/>
      <c r="L9" s="17"/>
    </row>
    <row r="10" s="1" customFormat="1" ht="12" customHeight="1">
      <c r="B10" s="17"/>
      <c r="D10" s="148" t="s">
        <v>188</v>
      </c>
      <c r="L10" s="17"/>
    </row>
    <row r="11" s="2" customFormat="1" ht="16.5" customHeight="1">
      <c r="A11" s="35"/>
      <c r="B11" s="41"/>
      <c r="C11" s="35"/>
      <c r="D11" s="35"/>
      <c r="E11" s="150" t="s">
        <v>189</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190</v>
      </c>
      <c r="E12" s="35"/>
      <c r="F12" s="35"/>
      <c r="G12" s="35"/>
      <c r="H12" s="35"/>
      <c r="I12" s="35"/>
      <c r="J12" s="35"/>
      <c r="K12" s="35"/>
      <c r="L12" s="60"/>
      <c r="S12" s="35"/>
      <c r="T12" s="35"/>
      <c r="U12" s="35"/>
      <c r="V12" s="35"/>
      <c r="W12" s="35"/>
      <c r="X12" s="35"/>
      <c r="Y12" s="35"/>
      <c r="Z12" s="35"/>
      <c r="AA12" s="35"/>
      <c r="AB12" s="35"/>
      <c r="AC12" s="35"/>
      <c r="AD12" s="35"/>
      <c r="AE12" s="35"/>
    </row>
    <row r="13" s="2" customFormat="1" ht="30" customHeight="1">
      <c r="A13" s="35"/>
      <c r="B13" s="41"/>
      <c r="C13" s="35"/>
      <c r="D13" s="35"/>
      <c r="E13" s="151" t="s">
        <v>744</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26. 9. 2022</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26</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27</v>
      </c>
      <c r="F19" s="35"/>
      <c r="G19" s="35"/>
      <c r="H19" s="35"/>
      <c r="I19" s="148" t="s">
        <v>28</v>
      </c>
      <c r="J19" s="138" t="s">
        <v>1</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30</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28</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32</v>
      </c>
      <c r="E24" s="35"/>
      <c r="F24" s="35"/>
      <c r="G24" s="35"/>
      <c r="H24" s="35"/>
      <c r="I24" s="148" t="s">
        <v>25</v>
      </c>
      <c r="J24" s="138" t="s">
        <v>33</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34</v>
      </c>
      <c r="F25" s="35"/>
      <c r="G25" s="35"/>
      <c r="H25" s="35"/>
      <c r="I25" s="148" t="s">
        <v>28</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36</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37</v>
      </c>
      <c r="F28" s="35"/>
      <c r="G28" s="35"/>
      <c r="H28" s="35"/>
      <c r="I28" s="148" t="s">
        <v>28</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38</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39</v>
      </c>
      <c r="E34" s="35"/>
      <c r="F34" s="35"/>
      <c r="G34" s="35"/>
      <c r="H34" s="35"/>
      <c r="I34" s="35"/>
      <c r="J34" s="159">
        <f>ROUND(J127,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41</v>
      </c>
      <c r="G36" s="35"/>
      <c r="H36" s="35"/>
      <c r="I36" s="160" t="s">
        <v>40</v>
      </c>
      <c r="J36" s="160" t="s">
        <v>42</v>
      </c>
      <c r="K36" s="35"/>
      <c r="L36" s="60"/>
      <c r="S36" s="35"/>
      <c r="T36" s="35"/>
      <c r="U36" s="35"/>
      <c r="V36" s="35"/>
      <c r="W36" s="35"/>
      <c r="X36" s="35"/>
      <c r="Y36" s="35"/>
      <c r="Z36" s="35"/>
      <c r="AA36" s="35"/>
      <c r="AB36" s="35"/>
      <c r="AC36" s="35"/>
      <c r="AD36" s="35"/>
      <c r="AE36" s="35"/>
    </row>
    <row r="37" s="2" customFormat="1" ht="14.4" customHeight="1">
      <c r="A37" s="35"/>
      <c r="B37" s="41"/>
      <c r="C37" s="35"/>
      <c r="D37" s="150" t="s">
        <v>43</v>
      </c>
      <c r="E37" s="148" t="s">
        <v>44</v>
      </c>
      <c r="F37" s="161">
        <f>ROUND((SUM(BE127:BE146)),  2)</f>
        <v>0</v>
      </c>
      <c r="G37" s="35"/>
      <c r="H37" s="35"/>
      <c r="I37" s="162">
        <v>0.20999999999999999</v>
      </c>
      <c r="J37" s="161">
        <f>ROUND(((SUM(BE127:BE146))*I37),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45</v>
      </c>
      <c r="F38" s="161">
        <f>ROUND((SUM(BF127:BF146)),  2)</f>
        <v>0</v>
      </c>
      <c r="G38" s="35"/>
      <c r="H38" s="35"/>
      <c r="I38" s="162">
        <v>0.14999999999999999</v>
      </c>
      <c r="J38" s="161">
        <f>ROUND(((SUM(BF127:BF146))*I38),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46</v>
      </c>
      <c r="F39" s="161">
        <f>ROUND((SUM(BG127:BG146)),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47</v>
      </c>
      <c r="F40" s="161">
        <f>ROUND((SUM(BH127:BH146)),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48</v>
      </c>
      <c r="F41" s="161">
        <f>ROUND((SUM(BI127:BI146)),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49</v>
      </c>
      <c r="E43" s="165"/>
      <c r="F43" s="165"/>
      <c r="G43" s="166" t="s">
        <v>50</v>
      </c>
      <c r="H43" s="167" t="s">
        <v>51</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52</v>
      </c>
      <c r="E50" s="171"/>
      <c r="F50" s="171"/>
      <c r="G50" s="170" t="s">
        <v>53</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54</v>
      </c>
      <c r="E61" s="173"/>
      <c r="F61" s="174" t="s">
        <v>55</v>
      </c>
      <c r="G61" s="172" t="s">
        <v>54</v>
      </c>
      <c r="H61" s="173"/>
      <c r="I61" s="173"/>
      <c r="J61" s="175" t="s">
        <v>55</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56</v>
      </c>
      <c r="E65" s="176"/>
      <c r="F65" s="176"/>
      <c r="G65" s="170" t="s">
        <v>57</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54</v>
      </c>
      <c r="E76" s="173"/>
      <c r="F76" s="174" t="s">
        <v>55</v>
      </c>
      <c r="G76" s="172" t="s">
        <v>54</v>
      </c>
      <c r="H76" s="173"/>
      <c r="I76" s="173"/>
      <c r="J76" s="175" t="s">
        <v>55</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192</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úseku Nejdek - Nové Hamry</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186</v>
      </c>
      <c r="D86" s="19"/>
      <c r="E86" s="19"/>
      <c r="F86" s="19"/>
      <c r="G86" s="19"/>
      <c r="H86" s="19"/>
      <c r="I86" s="19"/>
      <c r="J86" s="19"/>
      <c r="K86" s="19"/>
      <c r="L86" s="17"/>
    </row>
    <row r="87" s="1" customFormat="1" ht="16.5" customHeight="1">
      <c r="B87" s="18"/>
      <c r="C87" s="19"/>
      <c r="D87" s="19"/>
      <c r="E87" s="181" t="s">
        <v>187</v>
      </c>
      <c r="F87" s="19"/>
      <c r="G87" s="19"/>
      <c r="H87" s="19"/>
      <c r="I87" s="19"/>
      <c r="J87" s="19"/>
      <c r="K87" s="19"/>
      <c r="L87" s="17"/>
    </row>
    <row r="88" s="1" customFormat="1" ht="12" customHeight="1">
      <c r="B88" s="18"/>
      <c r="C88" s="29" t="s">
        <v>188</v>
      </c>
      <c r="D88" s="19"/>
      <c r="E88" s="19"/>
      <c r="F88" s="19"/>
      <c r="G88" s="19"/>
      <c r="H88" s="19"/>
      <c r="I88" s="19"/>
      <c r="J88" s="19"/>
      <c r="K88" s="19"/>
      <c r="L88" s="17"/>
    </row>
    <row r="89" s="2" customFormat="1" ht="16.5" customHeight="1">
      <c r="A89" s="35"/>
      <c r="B89" s="36"/>
      <c r="C89" s="37"/>
      <c r="D89" s="37"/>
      <c r="E89" s="182" t="s">
        <v>189</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190</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30" customHeight="1">
      <c r="A91" s="35"/>
      <c r="B91" s="36"/>
      <c r="C91" s="37"/>
      <c r="D91" s="37"/>
      <c r="E91" s="73" t="str">
        <f>E13</f>
        <v>SO 90-14-01 - Nejdek (mimo) - METALIS výstroj trati - 1. etapa</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26. 9. 2022</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Správa železnic, státní organizace</v>
      </c>
      <c r="G95" s="37"/>
      <c r="H95" s="37"/>
      <c r="I95" s="29" t="s">
        <v>32</v>
      </c>
      <c r="J95" s="33" t="str">
        <f>E25</f>
        <v>Progi spol. s r.o.</v>
      </c>
      <c r="K95" s="37"/>
      <c r="L95" s="60"/>
      <c r="S95" s="35"/>
      <c r="T95" s="35"/>
      <c r="U95" s="35"/>
      <c r="V95" s="35"/>
      <c r="W95" s="35"/>
      <c r="X95" s="35"/>
      <c r="Y95" s="35"/>
      <c r="Z95" s="35"/>
      <c r="AA95" s="35"/>
      <c r="AB95" s="35"/>
      <c r="AC95" s="35"/>
      <c r="AD95" s="35"/>
      <c r="AE95" s="35"/>
    </row>
    <row r="96" s="2" customFormat="1" ht="15.15" customHeight="1">
      <c r="A96" s="35"/>
      <c r="B96" s="36"/>
      <c r="C96" s="29" t="s">
        <v>30</v>
      </c>
      <c r="D96" s="37"/>
      <c r="E96" s="37"/>
      <c r="F96" s="24" t="str">
        <f>IF(E22="","",E22)</f>
        <v>Vyplň údaj</v>
      </c>
      <c r="G96" s="37"/>
      <c r="H96" s="37"/>
      <c r="I96" s="29" t="s">
        <v>36</v>
      </c>
      <c r="J96" s="33" t="str">
        <f>E28</f>
        <v>Pavlína Liprtová</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193</v>
      </c>
      <c r="D98" s="184"/>
      <c r="E98" s="184"/>
      <c r="F98" s="184"/>
      <c r="G98" s="184"/>
      <c r="H98" s="184"/>
      <c r="I98" s="184"/>
      <c r="J98" s="185" t="s">
        <v>194</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195</v>
      </c>
      <c r="D100" s="37"/>
      <c r="E100" s="37"/>
      <c r="F100" s="37"/>
      <c r="G100" s="37"/>
      <c r="H100" s="37"/>
      <c r="I100" s="37"/>
      <c r="J100" s="107">
        <f>J127</f>
        <v>0</v>
      </c>
      <c r="K100" s="37"/>
      <c r="L100" s="60"/>
      <c r="S100" s="35"/>
      <c r="T100" s="35"/>
      <c r="U100" s="35"/>
      <c r="V100" s="35"/>
      <c r="W100" s="35"/>
      <c r="X100" s="35"/>
      <c r="Y100" s="35"/>
      <c r="Z100" s="35"/>
      <c r="AA100" s="35"/>
      <c r="AB100" s="35"/>
      <c r="AC100" s="35"/>
      <c r="AD100" s="35"/>
      <c r="AE100" s="35"/>
      <c r="AU100" s="14" t="s">
        <v>196</v>
      </c>
    </row>
    <row r="101" s="9" customFormat="1" ht="24.96" customHeight="1">
      <c r="A101" s="9"/>
      <c r="B101" s="187"/>
      <c r="C101" s="188"/>
      <c r="D101" s="189" t="s">
        <v>197</v>
      </c>
      <c r="E101" s="190"/>
      <c r="F101" s="190"/>
      <c r="G101" s="190"/>
      <c r="H101" s="190"/>
      <c r="I101" s="190"/>
      <c r="J101" s="191">
        <f>J128</f>
        <v>0</v>
      </c>
      <c r="K101" s="188"/>
      <c r="L101" s="192"/>
      <c r="S101" s="9"/>
      <c r="T101" s="9"/>
      <c r="U101" s="9"/>
      <c r="V101" s="9"/>
      <c r="W101" s="9"/>
      <c r="X101" s="9"/>
      <c r="Y101" s="9"/>
      <c r="Z101" s="9"/>
      <c r="AA101" s="9"/>
      <c r="AB101" s="9"/>
      <c r="AC101" s="9"/>
      <c r="AD101" s="9"/>
      <c r="AE101" s="9"/>
    </row>
    <row r="102" s="10" customFormat="1" ht="19.92" customHeight="1">
      <c r="A102" s="10"/>
      <c r="B102" s="193"/>
      <c r="C102" s="129"/>
      <c r="D102" s="194" t="s">
        <v>198</v>
      </c>
      <c r="E102" s="195"/>
      <c r="F102" s="195"/>
      <c r="G102" s="195"/>
      <c r="H102" s="195"/>
      <c r="I102" s="195"/>
      <c r="J102" s="196">
        <f>J129</f>
        <v>0</v>
      </c>
      <c r="K102" s="129"/>
      <c r="L102" s="197"/>
      <c r="S102" s="10"/>
      <c r="T102" s="10"/>
      <c r="U102" s="10"/>
      <c r="V102" s="10"/>
      <c r="W102" s="10"/>
      <c r="X102" s="10"/>
      <c r="Y102" s="10"/>
      <c r="Z102" s="10"/>
      <c r="AA102" s="10"/>
      <c r="AB102" s="10"/>
      <c r="AC102" s="10"/>
      <c r="AD102" s="10"/>
      <c r="AE102" s="10"/>
    </row>
    <row r="103" s="9" customFormat="1" ht="24.96" customHeight="1">
      <c r="A103" s="9"/>
      <c r="B103" s="187"/>
      <c r="C103" s="188"/>
      <c r="D103" s="189" t="s">
        <v>199</v>
      </c>
      <c r="E103" s="190"/>
      <c r="F103" s="190"/>
      <c r="G103" s="190"/>
      <c r="H103" s="190"/>
      <c r="I103" s="190"/>
      <c r="J103" s="191">
        <f>J145</f>
        <v>0</v>
      </c>
      <c r="K103" s="188"/>
      <c r="L103" s="192"/>
      <c r="S103" s="9"/>
      <c r="T103" s="9"/>
      <c r="U103" s="9"/>
      <c r="V103" s="9"/>
      <c r="W103" s="9"/>
      <c r="X103" s="9"/>
      <c r="Y103" s="9"/>
      <c r="Z103" s="9"/>
      <c r="AA103" s="9"/>
      <c r="AB103" s="9"/>
      <c r="AC103" s="9"/>
      <c r="AD103" s="9"/>
      <c r="AE103" s="9"/>
    </row>
    <row r="104" s="2" customFormat="1" ht="21.84" customHeight="1">
      <c r="A104" s="35"/>
      <c r="B104" s="36"/>
      <c r="C104" s="37"/>
      <c r="D104" s="37"/>
      <c r="E104" s="37"/>
      <c r="F104" s="37"/>
      <c r="G104" s="37"/>
      <c r="H104" s="37"/>
      <c r="I104" s="37"/>
      <c r="J104" s="37"/>
      <c r="K104" s="37"/>
      <c r="L104" s="60"/>
      <c r="S104" s="35"/>
      <c r="T104" s="35"/>
      <c r="U104" s="35"/>
      <c r="V104" s="35"/>
      <c r="W104" s="35"/>
      <c r="X104" s="35"/>
      <c r="Y104" s="35"/>
      <c r="Z104" s="35"/>
      <c r="AA104" s="35"/>
      <c r="AB104" s="35"/>
      <c r="AC104" s="35"/>
      <c r="AD104" s="35"/>
      <c r="AE104" s="35"/>
    </row>
    <row r="105" s="2" customFormat="1" ht="6.96" customHeight="1">
      <c r="A105" s="35"/>
      <c r="B105" s="63"/>
      <c r="C105" s="64"/>
      <c r="D105" s="64"/>
      <c r="E105" s="64"/>
      <c r="F105" s="64"/>
      <c r="G105" s="64"/>
      <c r="H105" s="64"/>
      <c r="I105" s="64"/>
      <c r="J105" s="64"/>
      <c r="K105" s="64"/>
      <c r="L105" s="60"/>
      <c r="S105" s="35"/>
      <c r="T105" s="35"/>
      <c r="U105" s="35"/>
      <c r="V105" s="35"/>
      <c r="W105" s="35"/>
      <c r="X105" s="35"/>
      <c r="Y105" s="35"/>
      <c r="Z105" s="35"/>
      <c r="AA105" s="35"/>
      <c r="AB105" s="35"/>
      <c r="AC105" s="35"/>
      <c r="AD105" s="35"/>
      <c r="AE105" s="35"/>
    </row>
    <row r="109" s="2" customFormat="1" ht="6.96" customHeight="1">
      <c r="A109" s="35"/>
      <c r="B109" s="65"/>
      <c r="C109" s="66"/>
      <c r="D109" s="66"/>
      <c r="E109" s="66"/>
      <c r="F109" s="66"/>
      <c r="G109" s="66"/>
      <c r="H109" s="66"/>
      <c r="I109" s="66"/>
      <c r="J109" s="66"/>
      <c r="K109" s="66"/>
      <c r="L109" s="60"/>
      <c r="S109" s="35"/>
      <c r="T109" s="35"/>
      <c r="U109" s="35"/>
      <c r="V109" s="35"/>
      <c r="W109" s="35"/>
      <c r="X109" s="35"/>
      <c r="Y109" s="35"/>
      <c r="Z109" s="35"/>
      <c r="AA109" s="35"/>
      <c r="AB109" s="35"/>
      <c r="AC109" s="35"/>
      <c r="AD109" s="35"/>
      <c r="AE109" s="35"/>
    </row>
    <row r="110" s="2" customFormat="1" ht="24.96" customHeight="1">
      <c r="A110" s="35"/>
      <c r="B110" s="36"/>
      <c r="C110" s="20" t="s">
        <v>200</v>
      </c>
      <c r="D110" s="37"/>
      <c r="E110" s="37"/>
      <c r="F110" s="37"/>
      <c r="G110" s="37"/>
      <c r="H110" s="37"/>
      <c r="I110" s="37"/>
      <c r="J110" s="37"/>
      <c r="K110" s="37"/>
      <c r="L110" s="60"/>
      <c r="S110" s="35"/>
      <c r="T110" s="35"/>
      <c r="U110" s="35"/>
      <c r="V110" s="35"/>
      <c r="W110" s="35"/>
      <c r="X110" s="35"/>
      <c r="Y110" s="35"/>
      <c r="Z110" s="35"/>
      <c r="AA110" s="35"/>
      <c r="AB110" s="35"/>
      <c r="AC110" s="35"/>
      <c r="AD110" s="35"/>
      <c r="AE110" s="35"/>
    </row>
    <row r="111" s="2" customFormat="1" ht="6.96"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2" customHeight="1">
      <c r="A112" s="35"/>
      <c r="B112" s="36"/>
      <c r="C112" s="29" t="s">
        <v>16</v>
      </c>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16.5" customHeight="1">
      <c r="A113" s="35"/>
      <c r="B113" s="36"/>
      <c r="C113" s="37"/>
      <c r="D113" s="37"/>
      <c r="E113" s="181" t="str">
        <f>E7</f>
        <v>Oprava úseku Nejdek - Nové Hamry</v>
      </c>
      <c r="F113" s="29"/>
      <c r="G113" s="29"/>
      <c r="H113" s="29"/>
      <c r="I113" s="37"/>
      <c r="J113" s="37"/>
      <c r="K113" s="37"/>
      <c r="L113" s="60"/>
      <c r="S113" s="35"/>
      <c r="T113" s="35"/>
      <c r="U113" s="35"/>
      <c r="V113" s="35"/>
      <c r="W113" s="35"/>
      <c r="X113" s="35"/>
      <c r="Y113" s="35"/>
      <c r="Z113" s="35"/>
      <c r="AA113" s="35"/>
      <c r="AB113" s="35"/>
      <c r="AC113" s="35"/>
      <c r="AD113" s="35"/>
      <c r="AE113" s="35"/>
    </row>
    <row r="114" s="1" customFormat="1" ht="12" customHeight="1">
      <c r="B114" s="18"/>
      <c r="C114" s="29" t="s">
        <v>186</v>
      </c>
      <c r="D114" s="19"/>
      <c r="E114" s="19"/>
      <c r="F114" s="19"/>
      <c r="G114" s="19"/>
      <c r="H114" s="19"/>
      <c r="I114" s="19"/>
      <c r="J114" s="19"/>
      <c r="K114" s="19"/>
      <c r="L114" s="17"/>
    </row>
    <row r="115" s="1" customFormat="1" ht="16.5" customHeight="1">
      <c r="B115" s="18"/>
      <c r="C115" s="19"/>
      <c r="D115" s="19"/>
      <c r="E115" s="181" t="s">
        <v>187</v>
      </c>
      <c r="F115" s="19"/>
      <c r="G115" s="19"/>
      <c r="H115" s="19"/>
      <c r="I115" s="19"/>
      <c r="J115" s="19"/>
      <c r="K115" s="19"/>
      <c r="L115" s="17"/>
    </row>
    <row r="116" s="1" customFormat="1" ht="12" customHeight="1">
      <c r="B116" s="18"/>
      <c r="C116" s="29" t="s">
        <v>188</v>
      </c>
      <c r="D116" s="19"/>
      <c r="E116" s="19"/>
      <c r="F116" s="19"/>
      <c r="G116" s="19"/>
      <c r="H116" s="19"/>
      <c r="I116" s="19"/>
      <c r="J116" s="19"/>
      <c r="K116" s="19"/>
      <c r="L116" s="17"/>
    </row>
    <row r="117" s="2" customFormat="1" ht="16.5" customHeight="1">
      <c r="A117" s="35"/>
      <c r="B117" s="36"/>
      <c r="C117" s="37"/>
      <c r="D117" s="37"/>
      <c r="E117" s="182" t="s">
        <v>189</v>
      </c>
      <c r="F117" s="37"/>
      <c r="G117" s="37"/>
      <c r="H117" s="37"/>
      <c r="I117" s="37"/>
      <c r="J117" s="37"/>
      <c r="K117" s="37"/>
      <c r="L117" s="60"/>
      <c r="S117" s="35"/>
      <c r="T117" s="35"/>
      <c r="U117" s="35"/>
      <c r="V117" s="35"/>
      <c r="W117" s="35"/>
      <c r="X117" s="35"/>
      <c r="Y117" s="35"/>
      <c r="Z117" s="35"/>
      <c r="AA117" s="35"/>
      <c r="AB117" s="35"/>
      <c r="AC117" s="35"/>
      <c r="AD117" s="35"/>
      <c r="AE117" s="35"/>
    </row>
    <row r="118" s="2" customFormat="1" ht="12" customHeight="1">
      <c r="A118" s="35"/>
      <c r="B118" s="36"/>
      <c r="C118" s="29" t="s">
        <v>190</v>
      </c>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30" customHeight="1">
      <c r="A119" s="35"/>
      <c r="B119" s="36"/>
      <c r="C119" s="37"/>
      <c r="D119" s="37"/>
      <c r="E119" s="73" t="str">
        <f>E13</f>
        <v>SO 90-14-01 - Nejdek (mimo) - METALIS výstroj trati - 1. etapa</v>
      </c>
      <c r="F119" s="37"/>
      <c r="G119" s="37"/>
      <c r="H119" s="37"/>
      <c r="I119" s="37"/>
      <c r="J119" s="37"/>
      <c r="K119" s="37"/>
      <c r="L119" s="60"/>
      <c r="S119" s="35"/>
      <c r="T119" s="35"/>
      <c r="U119" s="35"/>
      <c r="V119" s="35"/>
      <c r="W119" s="35"/>
      <c r="X119" s="35"/>
      <c r="Y119" s="35"/>
      <c r="Z119" s="35"/>
      <c r="AA119" s="35"/>
      <c r="AB119" s="35"/>
      <c r="AC119" s="35"/>
      <c r="AD119" s="35"/>
      <c r="AE119" s="35"/>
    </row>
    <row r="120" s="2" customFormat="1" ht="6.96" customHeight="1">
      <c r="A120" s="35"/>
      <c r="B120" s="36"/>
      <c r="C120" s="37"/>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2" customHeight="1">
      <c r="A121" s="35"/>
      <c r="B121" s="36"/>
      <c r="C121" s="29" t="s">
        <v>20</v>
      </c>
      <c r="D121" s="37"/>
      <c r="E121" s="37"/>
      <c r="F121" s="24" t="str">
        <f>F16</f>
        <v xml:space="preserve"> </v>
      </c>
      <c r="G121" s="37"/>
      <c r="H121" s="37"/>
      <c r="I121" s="29" t="s">
        <v>22</v>
      </c>
      <c r="J121" s="76" t="str">
        <f>IF(J16="","",J16)</f>
        <v>26. 9. 2022</v>
      </c>
      <c r="K121" s="37"/>
      <c r="L121" s="60"/>
      <c r="S121" s="35"/>
      <c r="T121" s="35"/>
      <c r="U121" s="35"/>
      <c r="V121" s="35"/>
      <c r="W121" s="35"/>
      <c r="X121" s="35"/>
      <c r="Y121" s="35"/>
      <c r="Z121" s="35"/>
      <c r="AA121" s="35"/>
      <c r="AB121" s="35"/>
      <c r="AC121" s="35"/>
      <c r="AD121" s="35"/>
      <c r="AE121" s="35"/>
    </row>
    <row r="122" s="2" customFormat="1" ht="6.96" customHeight="1">
      <c r="A122" s="35"/>
      <c r="B122" s="36"/>
      <c r="C122" s="37"/>
      <c r="D122" s="37"/>
      <c r="E122" s="37"/>
      <c r="F122" s="37"/>
      <c r="G122" s="37"/>
      <c r="H122" s="37"/>
      <c r="I122" s="37"/>
      <c r="J122" s="37"/>
      <c r="K122" s="37"/>
      <c r="L122" s="60"/>
      <c r="S122" s="35"/>
      <c r="T122" s="35"/>
      <c r="U122" s="35"/>
      <c r="V122" s="35"/>
      <c r="W122" s="35"/>
      <c r="X122" s="35"/>
      <c r="Y122" s="35"/>
      <c r="Z122" s="35"/>
      <c r="AA122" s="35"/>
      <c r="AB122" s="35"/>
      <c r="AC122" s="35"/>
      <c r="AD122" s="35"/>
      <c r="AE122" s="35"/>
    </row>
    <row r="123" s="2" customFormat="1" ht="15.15" customHeight="1">
      <c r="A123" s="35"/>
      <c r="B123" s="36"/>
      <c r="C123" s="29" t="s">
        <v>24</v>
      </c>
      <c r="D123" s="37"/>
      <c r="E123" s="37"/>
      <c r="F123" s="24" t="str">
        <f>E19</f>
        <v>Správa železnic, státní organizace</v>
      </c>
      <c r="G123" s="37"/>
      <c r="H123" s="37"/>
      <c r="I123" s="29" t="s">
        <v>32</v>
      </c>
      <c r="J123" s="33" t="str">
        <f>E25</f>
        <v>Progi spol. s r.o.</v>
      </c>
      <c r="K123" s="37"/>
      <c r="L123" s="60"/>
      <c r="S123" s="35"/>
      <c r="T123" s="35"/>
      <c r="U123" s="35"/>
      <c r="V123" s="35"/>
      <c r="W123" s="35"/>
      <c r="X123" s="35"/>
      <c r="Y123" s="35"/>
      <c r="Z123" s="35"/>
      <c r="AA123" s="35"/>
      <c r="AB123" s="35"/>
      <c r="AC123" s="35"/>
      <c r="AD123" s="35"/>
      <c r="AE123" s="35"/>
    </row>
    <row r="124" s="2" customFormat="1" ht="15.15" customHeight="1">
      <c r="A124" s="35"/>
      <c r="B124" s="36"/>
      <c r="C124" s="29" t="s">
        <v>30</v>
      </c>
      <c r="D124" s="37"/>
      <c r="E124" s="37"/>
      <c r="F124" s="24" t="str">
        <f>IF(E22="","",E22)</f>
        <v>Vyplň údaj</v>
      </c>
      <c r="G124" s="37"/>
      <c r="H124" s="37"/>
      <c r="I124" s="29" t="s">
        <v>36</v>
      </c>
      <c r="J124" s="33" t="str">
        <f>E28</f>
        <v>Pavlína Liprtová</v>
      </c>
      <c r="K124" s="37"/>
      <c r="L124" s="60"/>
      <c r="S124" s="35"/>
      <c r="T124" s="35"/>
      <c r="U124" s="35"/>
      <c r="V124" s="35"/>
      <c r="W124" s="35"/>
      <c r="X124" s="35"/>
      <c r="Y124" s="35"/>
      <c r="Z124" s="35"/>
      <c r="AA124" s="35"/>
      <c r="AB124" s="35"/>
      <c r="AC124" s="35"/>
      <c r="AD124" s="35"/>
      <c r="AE124" s="35"/>
    </row>
    <row r="125" s="2" customFormat="1" ht="10.32" customHeight="1">
      <c r="A125" s="35"/>
      <c r="B125" s="36"/>
      <c r="C125" s="37"/>
      <c r="D125" s="37"/>
      <c r="E125" s="37"/>
      <c r="F125" s="37"/>
      <c r="G125" s="37"/>
      <c r="H125" s="37"/>
      <c r="I125" s="37"/>
      <c r="J125" s="37"/>
      <c r="K125" s="37"/>
      <c r="L125" s="60"/>
      <c r="S125" s="35"/>
      <c r="T125" s="35"/>
      <c r="U125" s="35"/>
      <c r="V125" s="35"/>
      <c r="W125" s="35"/>
      <c r="X125" s="35"/>
      <c r="Y125" s="35"/>
      <c r="Z125" s="35"/>
      <c r="AA125" s="35"/>
      <c r="AB125" s="35"/>
      <c r="AC125" s="35"/>
      <c r="AD125" s="35"/>
      <c r="AE125" s="35"/>
    </row>
    <row r="126" s="11" customFormat="1" ht="29.28" customHeight="1">
      <c r="A126" s="198"/>
      <c r="B126" s="199"/>
      <c r="C126" s="200" t="s">
        <v>201</v>
      </c>
      <c r="D126" s="201" t="s">
        <v>64</v>
      </c>
      <c r="E126" s="201" t="s">
        <v>60</v>
      </c>
      <c r="F126" s="201" t="s">
        <v>61</v>
      </c>
      <c r="G126" s="201" t="s">
        <v>202</v>
      </c>
      <c r="H126" s="201" t="s">
        <v>203</v>
      </c>
      <c r="I126" s="201" t="s">
        <v>204</v>
      </c>
      <c r="J126" s="202" t="s">
        <v>194</v>
      </c>
      <c r="K126" s="203" t="s">
        <v>205</v>
      </c>
      <c r="L126" s="204"/>
      <c r="M126" s="97" t="s">
        <v>1</v>
      </c>
      <c r="N126" s="98" t="s">
        <v>43</v>
      </c>
      <c r="O126" s="98" t="s">
        <v>206</v>
      </c>
      <c r="P126" s="98" t="s">
        <v>207</v>
      </c>
      <c r="Q126" s="98" t="s">
        <v>208</v>
      </c>
      <c r="R126" s="98" t="s">
        <v>209</v>
      </c>
      <c r="S126" s="98" t="s">
        <v>210</v>
      </c>
      <c r="T126" s="99" t="s">
        <v>211</v>
      </c>
      <c r="U126" s="198"/>
      <c r="V126" s="198"/>
      <c r="W126" s="198"/>
      <c r="X126" s="198"/>
      <c r="Y126" s="198"/>
      <c r="Z126" s="198"/>
      <c r="AA126" s="198"/>
      <c r="AB126" s="198"/>
      <c r="AC126" s="198"/>
      <c r="AD126" s="198"/>
      <c r="AE126" s="198"/>
    </row>
    <row r="127" s="2" customFormat="1" ht="22.8" customHeight="1">
      <c r="A127" s="35"/>
      <c r="B127" s="36"/>
      <c r="C127" s="104" t="s">
        <v>212</v>
      </c>
      <c r="D127" s="37"/>
      <c r="E127" s="37"/>
      <c r="F127" s="37"/>
      <c r="G127" s="37"/>
      <c r="H127" s="37"/>
      <c r="I127" s="37"/>
      <c r="J127" s="205">
        <f>BK127</f>
        <v>0</v>
      </c>
      <c r="K127" s="37"/>
      <c r="L127" s="41"/>
      <c r="M127" s="100"/>
      <c r="N127" s="206"/>
      <c r="O127" s="101"/>
      <c r="P127" s="207">
        <f>P128+P145</f>
        <v>0</v>
      </c>
      <c r="Q127" s="101"/>
      <c r="R127" s="207">
        <f>R128+R145</f>
        <v>1.35355</v>
      </c>
      <c r="S127" s="101"/>
      <c r="T127" s="208">
        <f>T128+T145</f>
        <v>0</v>
      </c>
      <c r="U127" s="35"/>
      <c r="V127" s="35"/>
      <c r="W127" s="35"/>
      <c r="X127" s="35"/>
      <c r="Y127" s="35"/>
      <c r="Z127" s="35"/>
      <c r="AA127" s="35"/>
      <c r="AB127" s="35"/>
      <c r="AC127" s="35"/>
      <c r="AD127" s="35"/>
      <c r="AE127" s="35"/>
      <c r="AT127" s="14" t="s">
        <v>78</v>
      </c>
      <c r="AU127" s="14" t="s">
        <v>196</v>
      </c>
      <c r="BK127" s="209">
        <f>BK128+BK145</f>
        <v>0</v>
      </c>
    </row>
    <row r="128" s="12" customFormat="1" ht="25.92" customHeight="1">
      <c r="A128" s="12"/>
      <c r="B128" s="210"/>
      <c r="C128" s="211"/>
      <c r="D128" s="212" t="s">
        <v>78</v>
      </c>
      <c r="E128" s="213" t="s">
        <v>213</v>
      </c>
      <c r="F128" s="213" t="s">
        <v>214</v>
      </c>
      <c r="G128" s="211"/>
      <c r="H128" s="211"/>
      <c r="I128" s="214"/>
      <c r="J128" s="215">
        <f>BK128</f>
        <v>0</v>
      </c>
      <c r="K128" s="211"/>
      <c r="L128" s="216"/>
      <c r="M128" s="217"/>
      <c r="N128" s="218"/>
      <c r="O128" s="218"/>
      <c r="P128" s="219">
        <f>P129</f>
        <v>0</v>
      </c>
      <c r="Q128" s="218"/>
      <c r="R128" s="219">
        <f>R129</f>
        <v>1.35355</v>
      </c>
      <c r="S128" s="218"/>
      <c r="T128" s="220">
        <f>T129</f>
        <v>0</v>
      </c>
      <c r="U128" s="12"/>
      <c r="V128" s="12"/>
      <c r="W128" s="12"/>
      <c r="X128" s="12"/>
      <c r="Y128" s="12"/>
      <c r="Z128" s="12"/>
      <c r="AA128" s="12"/>
      <c r="AB128" s="12"/>
      <c r="AC128" s="12"/>
      <c r="AD128" s="12"/>
      <c r="AE128" s="12"/>
      <c r="AR128" s="221" t="s">
        <v>86</v>
      </c>
      <c r="AT128" s="222" t="s">
        <v>78</v>
      </c>
      <c r="AU128" s="222" t="s">
        <v>79</v>
      </c>
      <c r="AY128" s="221" t="s">
        <v>215</v>
      </c>
      <c r="BK128" s="223">
        <f>BK129</f>
        <v>0</v>
      </c>
    </row>
    <row r="129" s="12" customFormat="1" ht="22.8" customHeight="1">
      <c r="A129" s="12"/>
      <c r="B129" s="210"/>
      <c r="C129" s="211"/>
      <c r="D129" s="212" t="s">
        <v>78</v>
      </c>
      <c r="E129" s="224" t="s">
        <v>216</v>
      </c>
      <c r="F129" s="224" t="s">
        <v>217</v>
      </c>
      <c r="G129" s="211"/>
      <c r="H129" s="211"/>
      <c r="I129" s="214"/>
      <c r="J129" s="225">
        <f>BK129</f>
        <v>0</v>
      </c>
      <c r="K129" s="211"/>
      <c r="L129" s="216"/>
      <c r="M129" s="217"/>
      <c r="N129" s="218"/>
      <c r="O129" s="218"/>
      <c r="P129" s="219">
        <f>SUM(P130:P144)</f>
        <v>0</v>
      </c>
      <c r="Q129" s="218"/>
      <c r="R129" s="219">
        <f>SUM(R130:R144)</f>
        <v>1.35355</v>
      </c>
      <c r="S129" s="218"/>
      <c r="T129" s="220">
        <f>SUM(T130:T144)</f>
        <v>0</v>
      </c>
      <c r="U129" s="12"/>
      <c r="V129" s="12"/>
      <c r="W129" s="12"/>
      <c r="X129" s="12"/>
      <c r="Y129" s="12"/>
      <c r="Z129" s="12"/>
      <c r="AA129" s="12"/>
      <c r="AB129" s="12"/>
      <c r="AC129" s="12"/>
      <c r="AD129" s="12"/>
      <c r="AE129" s="12"/>
      <c r="AR129" s="221" t="s">
        <v>86</v>
      </c>
      <c r="AT129" s="222" t="s">
        <v>78</v>
      </c>
      <c r="AU129" s="222" t="s">
        <v>86</v>
      </c>
      <c r="AY129" s="221" t="s">
        <v>215</v>
      </c>
      <c r="BK129" s="223">
        <f>SUM(BK130:BK144)</f>
        <v>0</v>
      </c>
    </row>
    <row r="130" s="2" customFormat="1" ht="24.15" customHeight="1">
      <c r="A130" s="35"/>
      <c r="B130" s="36"/>
      <c r="C130" s="241" t="s">
        <v>86</v>
      </c>
      <c r="D130" s="241" t="s">
        <v>256</v>
      </c>
      <c r="E130" s="242" t="s">
        <v>745</v>
      </c>
      <c r="F130" s="243" t="s">
        <v>746</v>
      </c>
      <c r="G130" s="244" t="s">
        <v>226</v>
      </c>
      <c r="H130" s="245">
        <v>2</v>
      </c>
      <c r="I130" s="246"/>
      <c r="J130" s="247">
        <f>ROUND(I130*H130,2)</f>
        <v>0</v>
      </c>
      <c r="K130" s="248"/>
      <c r="L130" s="41"/>
      <c r="M130" s="249" t="s">
        <v>1</v>
      </c>
      <c r="N130" s="250" t="s">
        <v>44</v>
      </c>
      <c r="O130" s="88"/>
      <c r="P130" s="237">
        <f>O130*H130</f>
        <v>0</v>
      </c>
      <c r="Q130" s="237">
        <v>0</v>
      </c>
      <c r="R130" s="237">
        <f>Q130*H130</f>
        <v>0</v>
      </c>
      <c r="S130" s="237">
        <v>0</v>
      </c>
      <c r="T130" s="238">
        <f>S130*H130</f>
        <v>0</v>
      </c>
      <c r="U130" s="35"/>
      <c r="V130" s="35"/>
      <c r="W130" s="35"/>
      <c r="X130" s="35"/>
      <c r="Y130" s="35"/>
      <c r="Z130" s="35"/>
      <c r="AA130" s="35"/>
      <c r="AB130" s="35"/>
      <c r="AC130" s="35"/>
      <c r="AD130" s="35"/>
      <c r="AE130" s="35"/>
      <c r="AR130" s="239" t="s">
        <v>101</v>
      </c>
      <c r="AT130" s="239" t="s">
        <v>256</v>
      </c>
      <c r="AU130" s="239" t="s">
        <v>88</v>
      </c>
      <c r="AY130" s="14" t="s">
        <v>215</v>
      </c>
      <c r="BE130" s="240">
        <f>IF(N130="základní",J130,0)</f>
        <v>0</v>
      </c>
      <c r="BF130" s="240">
        <f>IF(N130="snížená",J130,0)</f>
        <v>0</v>
      </c>
      <c r="BG130" s="240">
        <f>IF(N130="zákl. přenesená",J130,0)</f>
        <v>0</v>
      </c>
      <c r="BH130" s="240">
        <f>IF(N130="sníž. přenesená",J130,0)</f>
        <v>0</v>
      </c>
      <c r="BI130" s="240">
        <f>IF(N130="nulová",J130,0)</f>
        <v>0</v>
      </c>
      <c r="BJ130" s="14" t="s">
        <v>86</v>
      </c>
      <c r="BK130" s="240">
        <f>ROUND(I130*H130,2)</f>
        <v>0</v>
      </c>
      <c r="BL130" s="14" t="s">
        <v>101</v>
      </c>
      <c r="BM130" s="239" t="s">
        <v>747</v>
      </c>
    </row>
    <row r="131" s="2" customFormat="1" ht="21.75" customHeight="1">
      <c r="A131" s="35"/>
      <c r="B131" s="36"/>
      <c r="C131" s="241" t="s">
        <v>88</v>
      </c>
      <c r="D131" s="241" t="s">
        <v>256</v>
      </c>
      <c r="E131" s="242" t="s">
        <v>748</v>
      </c>
      <c r="F131" s="243" t="s">
        <v>749</v>
      </c>
      <c r="G131" s="244" t="s">
        <v>226</v>
      </c>
      <c r="H131" s="245">
        <v>8</v>
      </c>
      <c r="I131" s="246"/>
      <c r="J131" s="247">
        <f>ROUND(I131*H131,2)</f>
        <v>0</v>
      </c>
      <c r="K131" s="248"/>
      <c r="L131" s="41"/>
      <c r="M131" s="249" t="s">
        <v>1</v>
      </c>
      <c r="N131" s="250" t="s">
        <v>44</v>
      </c>
      <c r="O131" s="88"/>
      <c r="P131" s="237">
        <f>O131*H131</f>
        <v>0</v>
      </c>
      <c r="Q131" s="237">
        <v>0</v>
      </c>
      <c r="R131" s="237">
        <f>Q131*H131</f>
        <v>0</v>
      </c>
      <c r="S131" s="237">
        <v>0</v>
      </c>
      <c r="T131" s="238">
        <f>S131*H131</f>
        <v>0</v>
      </c>
      <c r="U131" s="35"/>
      <c r="V131" s="35"/>
      <c r="W131" s="35"/>
      <c r="X131" s="35"/>
      <c r="Y131" s="35"/>
      <c r="Z131" s="35"/>
      <c r="AA131" s="35"/>
      <c r="AB131" s="35"/>
      <c r="AC131" s="35"/>
      <c r="AD131" s="35"/>
      <c r="AE131" s="35"/>
      <c r="AR131" s="239" t="s">
        <v>101</v>
      </c>
      <c r="AT131" s="239" t="s">
        <v>256</v>
      </c>
      <c r="AU131" s="239" t="s">
        <v>88</v>
      </c>
      <c r="AY131" s="14" t="s">
        <v>215</v>
      </c>
      <c r="BE131" s="240">
        <f>IF(N131="základní",J131,0)</f>
        <v>0</v>
      </c>
      <c r="BF131" s="240">
        <f>IF(N131="snížená",J131,0)</f>
        <v>0</v>
      </c>
      <c r="BG131" s="240">
        <f>IF(N131="zákl. přenesená",J131,0)</f>
        <v>0</v>
      </c>
      <c r="BH131" s="240">
        <f>IF(N131="sníž. přenesená",J131,0)</f>
        <v>0</v>
      </c>
      <c r="BI131" s="240">
        <f>IF(N131="nulová",J131,0)</f>
        <v>0</v>
      </c>
      <c r="BJ131" s="14" t="s">
        <v>86</v>
      </c>
      <c r="BK131" s="240">
        <f>ROUND(I131*H131,2)</f>
        <v>0</v>
      </c>
      <c r="BL131" s="14" t="s">
        <v>101</v>
      </c>
      <c r="BM131" s="239" t="s">
        <v>750</v>
      </c>
    </row>
    <row r="132" s="2" customFormat="1" ht="16.5" customHeight="1">
      <c r="A132" s="35"/>
      <c r="B132" s="36"/>
      <c r="C132" s="226" t="s">
        <v>96</v>
      </c>
      <c r="D132" s="226" t="s">
        <v>218</v>
      </c>
      <c r="E132" s="227" t="s">
        <v>751</v>
      </c>
      <c r="F132" s="228" t="s">
        <v>752</v>
      </c>
      <c r="G132" s="229" t="s">
        <v>226</v>
      </c>
      <c r="H132" s="230">
        <v>14</v>
      </c>
      <c r="I132" s="231"/>
      <c r="J132" s="232">
        <f>ROUND(I132*H132,2)</f>
        <v>0</v>
      </c>
      <c r="K132" s="233"/>
      <c r="L132" s="234"/>
      <c r="M132" s="235" t="s">
        <v>1</v>
      </c>
      <c r="N132" s="236" t="s">
        <v>44</v>
      </c>
      <c r="O132" s="88"/>
      <c r="P132" s="237">
        <f>O132*H132</f>
        <v>0</v>
      </c>
      <c r="Q132" s="237">
        <v>0</v>
      </c>
      <c r="R132" s="237">
        <f>Q132*H132</f>
        <v>0</v>
      </c>
      <c r="S132" s="237">
        <v>0</v>
      </c>
      <c r="T132" s="238">
        <f>S132*H132</f>
        <v>0</v>
      </c>
      <c r="U132" s="35"/>
      <c r="V132" s="35"/>
      <c r="W132" s="35"/>
      <c r="X132" s="35"/>
      <c r="Y132" s="35"/>
      <c r="Z132" s="35"/>
      <c r="AA132" s="35"/>
      <c r="AB132" s="35"/>
      <c r="AC132" s="35"/>
      <c r="AD132" s="35"/>
      <c r="AE132" s="35"/>
      <c r="AR132" s="239" t="s">
        <v>222</v>
      </c>
      <c r="AT132" s="239" t="s">
        <v>218</v>
      </c>
      <c r="AU132" s="239" t="s">
        <v>88</v>
      </c>
      <c r="AY132" s="14" t="s">
        <v>215</v>
      </c>
      <c r="BE132" s="240">
        <f>IF(N132="základní",J132,0)</f>
        <v>0</v>
      </c>
      <c r="BF132" s="240">
        <f>IF(N132="snížená",J132,0)</f>
        <v>0</v>
      </c>
      <c r="BG132" s="240">
        <f>IF(N132="zákl. přenesená",J132,0)</f>
        <v>0</v>
      </c>
      <c r="BH132" s="240">
        <f>IF(N132="sníž. přenesená",J132,0)</f>
        <v>0</v>
      </c>
      <c r="BI132" s="240">
        <f>IF(N132="nulová",J132,0)</f>
        <v>0</v>
      </c>
      <c r="BJ132" s="14" t="s">
        <v>86</v>
      </c>
      <c r="BK132" s="240">
        <f>ROUND(I132*H132,2)</f>
        <v>0</v>
      </c>
      <c r="BL132" s="14" t="s">
        <v>101</v>
      </c>
      <c r="BM132" s="239" t="s">
        <v>753</v>
      </c>
    </row>
    <row r="133" s="2" customFormat="1" ht="16.5" customHeight="1">
      <c r="A133" s="35"/>
      <c r="B133" s="36"/>
      <c r="C133" s="226" t="s">
        <v>101</v>
      </c>
      <c r="D133" s="226" t="s">
        <v>218</v>
      </c>
      <c r="E133" s="227" t="s">
        <v>754</v>
      </c>
      <c r="F133" s="228" t="s">
        <v>755</v>
      </c>
      <c r="G133" s="229" t="s">
        <v>226</v>
      </c>
      <c r="H133" s="230">
        <v>8</v>
      </c>
      <c r="I133" s="231"/>
      <c r="J133" s="232">
        <f>ROUND(I133*H133,2)</f>
        <v>0</v>
      </c>
      <c r="K133" s="233"/>
      <c r="L133" s="234"/>
      <c r="M133" s="235" t="s">
        <v>1</v>
      </c>
      <c r="N133" s="236" t="s">
        <v>44</v>
      </c>
      <c r="O133" s="88"/>
      <c r="P133" s="237">
        <f>O133*H133</f>
        <v>0</v>
      </c>
      <c r="Q133" s="237">
        <v>0.0035000000000000001</v>
      </c>
      <c r="R133" s="237">
        <f>Q133*H133</f>
        <v>0.028000000000000001</v>
      </c>
      <c r="S133" s="237">
        <v>0</v>
      </c>
      <c r="T133" s="238">
        <f>S133*H133</f>
        <v>0</v>
      </c>
      <c r="U133" s="35"/>
      <c r="V133" s="35"/>
      <c r="W133" s="35"/>
      <c r="X133" s="35"/>
      <c r="Y133" s="35"/>
      <c r="Z133" s="35"/>
      <c r="AA133" s="35"/>
      <c r="AB133" s="35"/>
      <c r="AC133" s="35"/>
      <c r="AD133" s="35"/>
      <c r="AE133" s="35"/>
      <c r="AR133" s="239" t="s">
        <v>222</v>
      </c>
      <c r="AT133" s="239" t="s">
        <v>218</v>
      </c>
      <c r="AU133" s="239" t="s">
        <v>88</v>
      </c>
      <c r="AY133" s="14" t="s">
        <v>215</v>
      </c>
      <c r="BE133" s="240">
        <f>IF(N133="základní",J133,0)</f>
        <v>0</v>
      </c>
      <c r="BF133" s="240">
        <f>IF(N133="snížená",J133,0)</f>
        <v>0</v>
      </c>
      <c r="BG133" s="240">
        <f>IF(N133="zákl. přenesená",J133,0)</f>
        <v>0</v>
      </c>
      <c r="BH133" s="240">
        <f>IF(N133="sníž. přenesená",J133,0)</f>
        <v>0</v>
      </c>
      <c r="BI133" s="240">
        <f>IF(N133="nulová",J133,0)</f>
        <v>0</v>
      </c>
      <c r="BJ133" s="14" t="s">
        <v>86</v>
      </c>
      <c r="BK133" s="240">
        <f>ROUND(I133*H133,2)</f>
        <v>0</v>
      </c>
      <c r="BL133" s="14" t="s">
        <v>101</v>
      </c>
      <c r="BM133" s="239" t="s">
        <v>756</v>
      </c>
    </row>
    <row r="134" s="2" customFormat="1" ht="21.75" customHeight="1">
      <c r="A134" s="35"/>
      <c r="B134" s="36"/>
      <c r="C134" s="241" t="s">
        <v>216</v>
      </c>
      <c r="D134" s="241" t="s">
        <v>256</v>
      </c>
      <c r="E134" s="242" t="s">
        <v>757</v>
      </c>
      <c r="F134" s="243" t="s">
        <v>758</v>
      </c>
      <c r="G134" s="244" t="s">
        <v>226</v>
      </c>
      <c r="H134" s="245">
        <v>6</v>
      </c>
      <c r="I134" s="246"/>
      <c r="J134" s="247">
        <f>ROUND(I134*H134,2)</f>
        <v>0</v>
      </c>
      <c r="K134" s="248"/>
      <c r="L134" s="41"/>
      <c r="M134" s="249" t="s">
        <v>1</v>
      </c>
      <c r="N134" s="250" t="s">
        <v>44</v>
      </c>
      <c r="O134" s="88"/>
      <c r="P134" s="237">
        <f>O134*H134</f>
        <v>0</v>
      </c>
      <c r="Q134" s="237">
        <v>0</v>
      </c>
      <c r="R134" s="237">
        <f>Q134*H134</f>
        <v>0</v>
      </c>
      <c r="S134" s="237">
        <v>0</v>
      </c>
      <c r="T134" s="238">
        <f>S134*H134</f>
        <v>0</v>
      </c>
      <c r="U134" s="35"/>
      <c r="V134" s="35"/>
      <c r="W134" s="35"/>
      <c r="X134" s="35"/>
      <c r="Y134" s="35"/>
      <c r="Z134" s="35"/>
      <c r="AA134" s="35"/>
      <c r="AB134" s="35"/>
      <c r="AC134" s="35"/>
      <c r="AD134" s="35"/>
      <c r="AE134" s="35"/>
      <c r="AR134" s="239" t="s">
        <v>101</v>
      </c>
      <c r="AT134" s="239" t="s">
        <v>256</v>
      </c>
      <c r="AU134" s="239" t="s">
        <v>88</v>
      </c>
      <c r="AY134" s="14" t="s">
        <v>215</v>
      </c>
      <c r="BE134" s="240">
        <f>IF(N134="základní",J134,0)</f>
        <v>0</v>
      </c>
      <c r="BF134" s="240">
        <f>IF(N134="snížená",J134,0)</f>
        <v>0</v>
      </c>
      <c r="BG134" s="240">
        <f>IF(N134="zákl. přenesená",J134,0)</f>
        <v>0</v>
      </c>
      <c r="BH134" s="240">
        <f>IF(N134="sníž. přenesená",J134,0)</f>
        <v>0</v>
      </c>
      <c r="BI134" s="240">
        <f>IF(N134="nulová",J134,0)</f>
        <v>0</v>
      </c>
      <c r="BJ134" s="14" t="s">
        <v>86</v>
      </c>
      <c r="BK134" s="240">
        <f>ROUND(I134*H134,2)</f>
        <v>0</v>
      </c>
      <c r="BL134" s="14" t="s">
        <v>101</v>
      </c>
      <c r="BM134" s="239" t="s">
        <v>759</v>
      </c>
    </row>
    <row r="135" s="2" customFormat="1" ht="16.5" customHeight="1">
      <c r="A135" s="35"/>
      <c r="B135" s="36"/>
      <c r="C135" s="226" t="s">
        <v>235</v>
      </c>
      <c r="D135" s="226" t="s">
        <v>218</v>
      </c>
      <c r="E135" s="227" t="s">
        <v>760</v>
      </c>
      <c r="F135" s="228" t="s">
        <v>761</v>
      </c>
      <c r="G135" s="229" t="s">
        <v>226</v>
      </c>
      <c r="H135" s="230">
        <v>6</v>
      </c>
      <c r="I135" s="231"/>
      <c r="J135" s="232">
        <f>ROUND(I135*H135,2)</f>
        <v>0</v>
      </c>
      <c r="K135" s="233"/>
      <c r="L135" s="234"/>
      <c r="M135" s="235" t="s">
        <v>1</v>
      </c>
      <c r="N135" s="236" t="s">
        <v>44</v>
      </c>
      <c r="O135" s="88"/>
      <c r="P135" s="237">
        <f>O135*H135</f>
        <v>0</v>
      </c>
      <c r="Q135" s="237">
        <v>0.0022499999999999998</v>
      </c>
      <c r="R135" s="237">
        <f>Q135*H135</f>
        <v>0.013499999999999998</v>
      </c>
      <c r="S135" s="237">
        <v>0</v>
      </c>
      <c r="T135" s="238">
        <f>S135*H135</f>
        <v>0</v>
      </c>
      <c r="U135" s="35"/>
      <c r="V135" s="35"/>
      <c r="W135" s="35"/>
      <c r="X135" s="35"/>
      <c r="Y135" s="35"/>
      <c r="Z135" s="35"/>
      <c r="AA135" s="35"/>
      <c r="AB135" s="35"/>
      <c r="AC135" s="35"/>
      <c r="AD135" s="35"/>
      <c r="AE135" s="35"/>
      <c r="AR135" s="239" t="s">
        <v>222</v>
      </c>
      <c r="AT135" s="239" t="s">
        <v>218</v>
      </c>
      <c r="AU135" s="239" t="s">
        <v>88</v>
      </c>
      <c r="AY135" s="14" t="s">
        <v>215</v>
      </c>
      <c r="BE135" s="240">
        <f>IF(N135="základní",J135,0)</f>
        <v>0</v>
      </c>
      <c r="BF135" s="240">
        <f>IF(N135="snížená",J135,0)</f>
        <v>0</v>
      </c>
      <c r="BG135" s="240">
        <f>IF(N135="zákl. přenesená",J135,0)</f>
        <v>0</v>
      </c>
      <c r="BH135" s="240">
        <f>IF(N135="sníž. přenesená",J135,0)</f>
        <v>0</v>
      </c>
      <c r="BI135" s="240">
        <f>IF(N135="nulová",J135,0)</f>
        <v>0</v>
      </c>
      <c r="BJ135" s="14" t="s">
        <v>86</v>
      </c>
      <c r="BK135" s="240">
        <f>ROUND(I135*H135,2)</f>
        <v>0</v>
      </c>
      <c r="BL135" s="14" t="s">
        <v>101</v>
      </c>
      <c r="BM135" s="239" t="s">
        <v>762</v>
      </c>
    </row>
    <row r="136" s="2" customFormat="1" ht="21.75" customHeight="1">
      <c r="A136" s="35"/>
      <c r="B136" s="36"/>
      <c r="C136" s="241" t="s">
        <v>239</v>
      </c>
      <c r="D136" s="241" t="s">
        <v>256</v>
      </c>
      <c r="E136" s="242" t="s">
        <v>763</v>
      </c>
      <c r="F136" s="243" t="s">
        <v>764</v>
      </c>
      <c r="G136" s="244" t="s">
        <v>226</v>
      </c>
      <c r="H136" s="245">
        <v>3</v>
      </c>
      <c r="I136" s="246"/>
      <c r="J136" s="247">
        <f>ROUND(I136*H136,2)</f>
        <v>0</v>
      </c>
      <c r="K136" s="248"/>
      <c r="L136" s="41"/>
      <c r="M136" s="249" t="s">
        <v>1</v>
      </c>
      <c r="N136" s="250" t="s">
        <v>44</v>
      </c>
      <c r="O136" s="88"/>
      <c r="P136" s="237">
        <f>O136*H136</f>
        <v>0</v>
      </c>
      <c r="Q136" s="237">
        <v>0</v>
      </c>
      <c r="R136" s="237">
        <f>Q136*H136</f>
        <v>0</v>
      </c>
      <c r="S136" s="237">
        <v>0</v>
      </c>
      <c r="T136" s="238">
        <f>S136*H136</f>
        <v>0</v>
      </c>
      <c r="U136" s="35"/>
      <c r="V136" s="35"/>
      <c r="W136" s="35"/>
      <c r="X136" s="35"/>
      <c r="Y136" s="35"/>
      <c r="Z136" s="35"/>
      <c r="AA136" s="35"/>
      <c r="AB136" s="35"/>
      <c r="AC136" s="35"/>
      <c r="AD136" s="35"/>
      <c r="AE136" s="35"/>
      <c r="AR136" s="239" t="s">
        <v>101</v>
      </c>
      <c r="AT136" s="239" t="s">
        <v>256</v>
      </c>
      <c r="AU136" s="239" t="s">
        <v>88</v>
      </c>
      <c r="AY136" s="14" t="s">
        <v>215</v>
      </c>
      <c r="BE136" s="240">
        <f>IF(N136="základní",J136,0)</f>
        <v>0</v>
      </c>
      <c r="BF136" s="240">
        <f>IF(N136="snížená",J136,0)</f>
        <v>0</v>
      </c>
      <c r="BG136" s="240">
        <f>IF(N136="zákl. přenesená",J136,0)</f>
        <v>0</v>
      </c>
      <c r="BH136" s="240">
        <f>IF(N136="sníž. přenesená",J136,0)</f>
        <v>0</v>
      </c>
      <c r="BI136" s="240">
        <f>IF(N136="nulová",J136,0)</f>
        <v>0</v>
      </c>
      <c r="BJ136" s="14" t="s">
        <v>86</v>
      </c>
      <c r="BK136" s="240">
        <f>ROUND(I136*H136,2)</f>
        <v>0</v>
      </c>
      <c r="BL136" s="14" t="s">
        <v>101</v>
      </c>
      <c r="BM136" s="239" t="s">
        <v>765</v>
      </c>
    </row>
    <row r="137" s="2" customFormat="1" ht="16.5" customHeight="1">
      <c r="A137" s="35"/>
      <c r="B137" s="36"/>
      <c r="C137" s="226" t="s">
        <v>222</v>
      </c>
      <c r="D137" s="226" t="s">
        <v>218</v>
      </c>
      <c r="E137" s="227" t="s">
        <v>766</v>
      </c>
      <c r="F137" s="228" t="s">
        <v>767</v>
      </c>
      <c r="G137" s="229" t="s">
        <v>226</v>
      </c>
      <c r="H137" s="230">
        <v>3</v>
      </c>
      <c r="I137" s="231"/>
      <c r="J137" s="232">
        <f>ROUND(I137*H137,2)</f>
        <v>0</v>
      </c>
      <c r="K137" s="233"/>
      <c r="L137" s="234"/>
      <c r="M137" s="235" t="s">
        <v>1</v>
      </c>
      <c r="N137" s="236" t="s">
        <v>44</v>
      </c>
      <c r="O137" s="88"/>
      <c r="P137" s="237">
        <f>O137*H137</f>
        <v>0</v>
      </c>
      <c r="Q137" s="237">
        <v>0.0028999999999999998</v>
      </c>
      <c r="R137" s="237">
        <f>Q137*H137</f>
        <v>0.0086999999999999994</v>
      </c>
      <c r="S137" s="237">
        <v>0</v>
      </c>
      <c r="T137" s="238">
        <f>S137*H137</f>
        <v>0</v>
      </c>
      <c r="U137" s="35"/>
      <c r="V137" s="35"/>
      <c r="W137" s="35"/>
      <c r="X137" s="35"/>
      <c r="Y137" s="35"/>
      <c r="Z137" s="35"/>
      <c r="AA137" s="35"/>
      <c r="AB137" s="35"/>
      <c r="AC137" s="35"/>
      <c r="AD137" s="35"/>
      <c r="AE137" s="35"/>
      <c r="AR137" s="239" t="s">
        <v>222</v>
      </c>
      <c r="AT137" s="239" t="s">
        <v>218</v>
      </c>
      <c r="AU137" s="239" t="s">
        <v>88</v>
      </c>
      <c r="AY137" s="14" t="s">
        <v>215</v>
      </c>
      <c r="BE137" s="240">
        <f>IF(N137="základní",J137,0)</f>
        <v>0</v>
      </c>
      <c r="BF137" s="240">
        <f>IF(N137="snížená",J137,0)</f>
        <v>0</v>
      </c>
      <c r="BG137" s="240">
        <f>IF(N137="zákl. přenesená",J137,0)</f>
        <v>0</v>
      </c>
      <c r="BH137" s="240">
        <f>IF(N137="sníž. přenesená",J137,0)</f>
        <v>0</v>
      </c>
      <c r="BI137" s="240">
        <f>IF(N137="nulová",J137,0)</f>
        <v>0</v>
      </c>
      <c r="BJ137" s="14" t="s">
        <v>86</v>
      </c>
      <c r="BK137" s="240">
        <f>ROUND(I137*H137,2)</f>
        <v>0</v>
      </c>
      <c r="BL137" s="14" t="s">
        <v>101</v>
      </c>
      <c r="BM137" s="239" t="s">
        <v>768</v>
      </c>
    </row>
    <row r="138" s="2" customFormat="1" ht="16.5" customHeight="1">
      <c r="A138" s="35"/>
      <c r="B138" s="36"/>
      <c r="C138" s="241" t="s">
        <v>246</v>
      </c>
      <c r="D138" s="241" t="s">
        <v>256</v>
      </c>
      <c r="E138" s="242" t="s">
        <v>769</v>
      </c>
      <c r="F138" s="243" t="s">
        <v>770</v>
      </c>
      <c r="G138" s="244" t="s">
        <v>226</v>
      </c>
      <c r="H138" s="245">
        <v>8</v>
      </c>
      <c r="I138" s="246"/>
      <c r="J138" s="247">
        <f>ROUND(I138*H138,2)</f>
        <v>0</v>
      </c>
      <c r="K138" s="248"/>
      <c r="L138" s="41"/>
      <c r="M138" s="249" t="s">
        <v>1</v>
      </c>
      <c r="N138" s="250" t="s">
        <v>44</v>
      </c>
      <c r="O138" s="88"/>
      <c r="P138" s="237">
        <f>O138*H138</f>
        <v>0</v>
      </c>
      <c r="Q138" s="237">
        <v>0</v>
      </c>
      <c r="R138" s="237">
        <f>Q138*H138</f>
        <v>0</v>
      </c>
      <c r="S138" s="237">
        <v>0</v>
      </c>
      <c r="T138" s="238">
        <f>S138*H138</f>
        <v>0</v>
      </c>
      <c r="U138" s="35"/>
      <c r="V138" s="35"/>
      <c r="W138" s="35"/>
      <c r="X138" s="35"/>
      <c r="Y138" s="35"/>
      <c r="Z138" s="35"/>
      <c r="AA138" s="35"/>
      <c r="AB138" s="35"/>
      <c r="AC138" s="35"/>
      <c r="AD138" s="35"/>
      <c r="AE138" s="35"/>
      <c r="AR138" s="239" t="s">
        <v>101</v>
      </c>
      <c r="AT138" s="239" t="s">
        <v>256</v>
      </c>
      <c r="AU138" s="239" t="s">
        <v>88</v>
      </c>
      <c r="AY138" s="14" t="s">
        <v>215</v>
      </c>
      <c r="BE138" s="240">
        <f>IF(N138="základní",J138,0)</f>
        <v>0</v>
      </c>
      <c r="BF138" s="240">
        <f>IF(N138="snížená",J138,0)</f>
        <v>0</v>
      </c>
      <c r="BG138" s="240">
        <f>IF(N138="zákl. přenesená",J138,0)</f>
        <v>0</v>
      </c>
      <c r="BH138" s="240">
        <f>IF(N138="sníž. přenesená",J138,0)</f>
        <v>0</v>
      </c>
      <c r="BI138" s="240">
        <f>IF(N138="nulová",J138,0)</f>
        <v>0</v>
      </c>
      <c r="BJ138" s="14" t="s">
        <v>86</v>
      </c>
      <c r="BK138" s="240">
        <f>ROUND(I138*H138,2)</f>
        <v>0</v>
      </c>
      <c r="BL138" s="14" t="s">
        <v>101</v>
      </c>
      <c r="BM138" s="239" t="s">
        <v>771</v>
      </c>
    </row>
    <row r="139" s="2" customFormat="1" ht="21.75" customHeight="1">
      <c r="A139" s="35"/>
      <c r="B139" s="36"/>
      <c r="C139" s="226" t="s">
        <v>251</v>
      </c>
      <c r="D139" s="226" t="s">
        <v>218</v>
      </c>
      <c r="E139" s="227" t="s">
        <v>772</v>
      </c>
      <c r="F139" s="228" t="s">
        <v>773</v>
      </c>
      <c r="G139" s="229" t="s">
        <v>226</v>
      </c>
      <c r="H139" s="230">
        <v>8</v>
      </c>
      <c r="I139" s="231"/>
      <c r="J139" s="232">
        <f>ROUND(I139*H139,2)</f>
        <v>0</v>
      </c>
      <c r="K139" s="233"/>
      <c r="L139" s="234"/>
      <c r="M139" s="235" t="s">
        <v>1</v>
      </c>
      <c r="N139" s="236" t="s">
        <v>44</v>
      </c>
      <c r="O139" s="88"/>
      <c r="P139" s="237">
        <f>O139*H139</f>
        <v>0</v>
      </c>
      <c r="Q139" s="237">
        <v>0.157</v>
      </c>
      <c r="R139" s="237">
        <f>Q139*H139</f>
        <v>1.256</v>
      </c>
      <c r="S139" s="237">
        <v>0</v>
      </c>
      <c r="T139" s="238">
        <f>S139*H139</f>
        <v>0</v>
      </c>
      <c r="U139" s="35"/>
      <c r="V139" s="35"/>
      <c r="W139" s="35"/>
      <c r="X139" s="35"/>
      <c r="Y139" s="35"/>
      <c r="Z139" s="35"/>
      <c r="AA139" s="35"/>
      <c r="AB139" s="35"/>
      <c r="AC139" s="35"/>
      <c r="AD139" s="35"/>
      <c r="AE139" s="35"/>
      <c r="AR139" s="239" t="s">
        <v>222</v>
      </c>
      <c r="AT139" s="239" t="s">
        <v>218</v>
      </c>
      <c r="AU139" s="239" t="s">
        <v>88</v>
      </c>
      <c r="AY139" s="14" t="s">
        <v>215</v>
      </c>
      <c r="BE139" s="240">
        <f>IF(N139="základní",J139,0)</f>
        <v>0</v>
      </c>
      <c r="BF139" s="240">
        <f>IF(N139="snížená",J139,0)</f>
        <v>0</v>
      </c>
      <c r="BG139" s="240">
        <f>IF(N139="zákl. přenesená",J139,0)</f>
        <v>0</v>
      </c>
      <c r="BH139" s="240">
        <f>IF(N139="sníž. přenesená",J139,0)</f>
        <v>0</v>
      </c>
      <c r="BI139" s="240">
        <f>IF(N139="nulová",J139,0)</f>
        <v>0</v>
      </c>
      <c r="BJ139" s="14" t="s">
        <v>86</v>
      </c>
      <c r="BK139" s="240">
        <f>ROUND(I139*H139,2)</f>
        <v>0</v>
      </c>
      <c r="BL139" s="14" t="s">
        <v>101</v>
      </c>
      <c r="BM139" s="239" t="s">
        <v>774</v>
      </c>
    </row>
    <row r="140" s="2" customFormat="1" ht="24.15" customHeight="1">
      <c r="A140" s="35"/>
      <c r="B140" s="36"/>
      <c r="C140" s="241" t="s">
        <v>255</v>
      </c>
      <c r="D140" s="241" t="s">
        <v>256</v>
      </c>
      <c r="E140" s="242" t="s">
        <v>733</v>
      </c>
      <c r="F140" s="243" t="s">
        <v>734</v>
      </c>
      <c r="G140" s="244" t="s">
        <v>226</v>
      </c>
      <c r="H140" s="245">
        <v>34</v>
      </c>
      <c r="I140" s="246"/>
      <c r="J140" s="247">
        <f>ROUND(I140*H140,2)</f>
        <v>0</v>
      </c>
      <c r="K140" s="248"/>
      <c r="L140" s="41"/>
      <c r="M140" s="249" t="s">
        <v>1</v>
      </c>
      <c r="N140" s="250" t="s">
        <v>44</v>
      </c>
      <c r="O140" s="88"/>
      <c r="P140" s="237">
        <f>O140*H140</f>
        <v>0</v>
      </c>
      <c r="Q140" s="237">
        <v>0</v>
      </c>
      <c r="R140" s="237">
        <f>Q140*H140</f>
        <v>0</v>
      </c>
      <c r="S140" s="237">
        <v>0</v>
      </c>
      <c r="T140" s="238">
        <f>S140*H140</f>
        <v>0</v>
      </c>
      <c r="U140" s="35"/>
      <c r="V140" s="35"/>
      <c r="W140" s="35"/>
      <c r="X140" s="35"/>
      <c r="Y140" s="35"/>
      <c r="Z140" s="35"/>
      <c r="AA140" s="35"/>
      <c r="AB140" s="35"/>
      <c r="AC140" s="35"/>
      <c r="AD140" s="35"/>
      <c r="AE140" s="35"/>
      <c r="AR140" s="239" t="s">
        <v>101</v>
      </c>
      <c r="AT140" s="239" t="s">
        <v>256</v>
      </c>
      <c r="AU140" s="239" t="s">
        <v>88</v>
      </c>
      <c r="AY140" s="14" t="s">
        <v>215</v>
      </c>
      <c r="BE140" s="240">
        <f>IF(N140="základní",J140,0)</f>
        <v>0</v>
      </c>
      <c r="BF140" s="240">
        <f>IF(N140="snížená",J140,0)</f>
        <v>0</v>
      </c>
      <c r="BG140" s="240">
        <f>IF(N140="zákl. přenesená",J140,0)</f>
        <v>0</v>
      </c>
      <c r="BH140" s="240">
        <f>IF(N140="sníž. přenesená",J140,0)</f>
        <v>0</v>
      </c>
      <c r="BI140" s="240">
        <f>IF(N140="nulová",J140,0)</f>
        <v>0</v>
      </c>
      <c r="BJ140" s="14" t="s">
        <v>86</v>
      </c>
      <c r="BK140" s="240">
        <f>ROUND(I140*H140,2)</f>
        <v>0</v>
      </c>
      <c r="BL140" s="14" t="s">
        <v>101</v>
      </c>
      <c r="BM140" s="239" t="s">
        <v>775</v>
      </c>
    </row>
    <row r="141" s="2" customFormat="1" ht="16.5" customHeight="1">
      <c r="A141" s="35"/>
      <c r="B141" s="36"/>
      <c r="C141" s="226" t="s">
        <v>261</v>
      </c>
      <c r="D141" s="226" t="s">
        <v>218</v>
      </c>
      <c r="E141" s="227" t="s">
        <v>736</v>
      </c>
      <c r="F141" s="228" t="s">
        <v>737</v>
      </c>
      <c r="G141" s="229" t="s">
        <v>226</v>
      </c>
      <c r="H141" s="230">
        <v>34</v>
      </c>
      <c r="I141" s="231"/>
      <c r="J141" s="232">
        <f>ROUND(I141*H141,2)</f>
        <v>0</v>
      </c>
      <c r="K141" s="233"/>
      <c r="L141" s="234"/>
      <c r="M141" s="235" t="s">
        <v>1</v>
      </c>
      <c r="N141" s="236" t="s">
        <v>44</v>
      </c>
      <c r="O141" s="88"/>
      <c r="P141" s="237">
        <f>O141*H141</f>
        <v>0</v>
      </c>
      <c r="Q141" s="237">
        <v>0</v>
      </c>
      <c r="R141" s="237">
        <f>Q141*H141</f>
        <v>0</v>
      </c>
      <c r="S141" s="237">
        <v>0</v>
      </c>
      <c r="T141" s="238">
        <f>S141*H141</f>
        <v>0</v>
      </c>
      <c r="U141" s="35"/>
      <c r="V141" s="35"/>
      <c r="W141" s="35"/>
      <c r="X141" s="35"/>
      <c r="Y141" s="35"/>
      <c r="Z141" s="35"/>
      <c r="AA141" s="35"/>
      <c r="AB141" s="35"/>
      <c r="AC141" s="35"/>
      <c r="AD141" s="35"/>
      <c r="AE141" s="35"/>
      <c r="AR141" s="239" t="s">
        <v>222</v>
      </c>
      <c r="AT141" s="239" t="s">
        <v>218</v>
      </c>
      <c r="AU141" s="239" t="s">
        <v>88</v>
      </c>
      <c r="AY141" s="14" t="s">
        <v>215</v>
      </c>
      <c r="BE141" s="240">
        <f>IF(N141="základní",J141,0)</f>
        <v>0</v>
      </c>
      <c r="BF141" s="240">
        <f>IF(N141="snížená",J141,0)</f>
        <v>0</v>
      </c>
      <c r="BG141" s="240">
        <f>IF(N141="zákl. přenesená",J141,0)</f>
        <v>0</v>
      </c>
      <c r="BH141" s="240">
        <f>IF(N141="sníž. přenesená",J141,0)</f>
        <v>0</v>
      </c>
      <c r="BI141" s="240">
        <f>IF(N141="nulová",J141,0)</f>
        <v>0</v>
      </c>
      <c r="BJ141" s="14" t="s">
        <v>86</v>
      </c>
      <c r="BK141" s="240">
        <f>ROUND(I141*H141,2)</f>
        <v>0</v>
      </c>
      <c r="BL141" s="14" t="s">
        <v>101</v>
      </c>
      <c r="BM141" s="239" t="s">
        <v>776</v>
      </c>
    </row>
    <row r="142" s="2" customFormat="1" ht="16.5" customHeight="1">
      <c r="A142" s="35"/>
      <c r="B142" s="36"/>
      <c r="C142" s="226" t="s">
        <v>265</v>
      </c>
      <c r="D142" s="226" t="s">
        <v>218</v>
      </c>
      <c r="E142" s="227" t="s">
        <v>777</v>
      </c>
      <c r="F142" s="228" t="s">
        <v>778</v>
      </c>
      <c r="G142" s="229" t="s">
        <v>226</v>
      </c>
      <c r="H142" s="230">
        <v>14</v>
      </c>
      <c r="I142" s="231"/>
      <c r="J142" s="232">
        <f>ROUND(I142*H142,2)</f>
        <v>0</v>
      </c>
      <c r="K142" s="233"/>
      <c r="L142" s="234"/>
      <c r="M142" s="235" t="s">
        <v>1</v>
      </c>
      <c r="N142" s="236" t="s">
        <v>44</v>
      </c>
      <c r="O142" s="88"/>
      <c r="P142" s="237">
        <f>O142*H142</f>
        <v>0</v>
      </c>
      <c r="Q142" s="237">
        <v>0.0032000000000000002</v>
      </c>
      <c r="R142" s="237">
        <f>Q142*H142</f>
        <v>0.0448</v>
      </c>
      <c r="S142" s="237">
        <v>0</v>
      </c>
      <c r="T142" s="238">
        <f>S142*H142</f>
        <v>0</v>
      </c>
      <c r="U142" s="35"/>
      <c r="V142" s="35"/>
      <c r="W142" s="35"/>
      <c r="X142" s="35"/>
      <c r="Y142" s="35"/>
      <c r="Z142" s="35"/>
      <c r="AA142" s="35"/>
      <c r="AB142" s="35"/>
      <c r="AC142" s="35"/>
      <c r="AD142" s="35"/>
      <c r="AE142" s="35"/>
      <c r="AR142" s="239" t="s">
        <v>222</v>
      </c>
      <c r="AT142" s="239" t="s">
        <v>218</v>
      </c>
      <c r="AU142" s="239" t="s">
        <v>88</v>
      </c>
      <c r="AY142" s="14" t="s">
        <v>215</v>
      </c>
      <c r="BE142" s="240">
        <f>IF(N142="základní",J142,0)</f>
        <v>0</v>
      </c>
      <c r="BF142" s="240">
        <f>IF(N142="snížená",J142,0)</f>
        <v>0</v>
      </c>
      <c r="BG142" s="240">
        <f>IF(N142="zákl. přenesená",J142,0)</f>
        <v>0</v>
      </c>
      <c r="BH142" s="240">
        <f>IF(N142="sníž. přenesená",J142,0)</f>
        <v>0</v>
      </c>
      <c r="BI142" s="240">
        <f>IF(N142="nulová",J142,0)</f>
        <v>0</v>
      </c>
      <c r="BJ142" s="14" t="s">
        <v>86</v>
      </c>
      <c r="BK142" s="240">
        <f>ROUND(I142*H142,2)</f>
        <v>0</v>
      </c>
      <c r="BL142" s="14" t="s">
        <v>101</v>
      </c>
      <c r="BM142" s="239" t="s">
        <v>779</v>
      </c>
    </row>
    <row r="143" s="2" customFormat="1" ht="21.75" customHeight="1">
      <c r="A143" s="35"/>
      <c r="B143" s="36"/>
      <c r="C143" s="226" t="s">
        <v>269</v>
      </c>
      <c r="D143" s="226" t="s">
        <v>218</v>
      </c>
      <c r="E143" s="227" t="s">
        <v>780</v>
      </c>
      <c r="F143" s="228" t="s">
        <v>781</v>
      </c>
      <c r="G143" s="229" t="s">
        <v>226</v>
      </c>
      <c r="H143" s="230">
        <v>17</v>
      </c>
      <c r="I143" s="231"/>
      <c r="J143" s="232">
        <f>ROUND(I143*H143,2)</f>
        <v>0</v>
      </c>
      <c r="K143" s="233"/>
      <c r="L143" s="234"/>
      <c r="M143" s="235" t="s">
        <v>1</v>
      </c>
      <c r="N143" s="236" t="s">
        <v>44</v>
      </c>
      <c r="O143" s="88"/>
      <c r="P143" s="237">
        <f>O143*H143</f>
        <v>0</v>
      </c>
      <c r="Q143" s="237">
        <v>0.00014999999999999999</v>
      </c>
      <c r="R143" s="237">
        <f>Q143*H143</f>
        <v>0.0025499999999999997</v>
      </c>
      <c r="S143" s="237">
        <v>0</v>
      </c>
      <c r="T143" s="238">
        <f>S143*H143</f>
        <v>0</v>
      </c>
      <c r="U143" s="35"/>
      <c r="V143" s="35"/>
      <c r="W143" s="35"/>
      <c r="X143" s="35"/>
      <c r="Y143" s="35"/>
      <c r="Z143" s="35"/>
      <c r="AA143" s="35"/>
      <c r="AB143" s="35"/>
      <c r="AC143" s="35"/>
      <c r="AD143" s="35"/>
      <c r="AE143" s="35"/>
      <c r="AR143" s="239" t="s">
        <v>222</v>
      </c>
      <c r="AT143" s="239" t="s">
        <v>218</v>
      </c>
      <c r="AU143" s="239" t="s">
        <v>88</v>
      </c>
      <c r="AY143" s="14" t="s">
        <v>215</v>
      </c>
      <c r="BE143" s="240">
        <f>IF(N143="základní",J143,0)</f>
        <v>0</v>
      </c>
      <c r="BF143" s="240">
        <f>IF(N143="snížená",J143,0)</f>
        <v>0</v>
      </c>
      <c r="BG143" s="240">
        <f>IF(N143="zákl. přenesená",J143,0)</f>
        <v>0</v>
      </c>
      <c r="BH143" s="240">
        <f>IF(N143="sníž. přenesená",J143,0)</f>
        <v>0</v>
      </c>
      <c r="BI143" s="240">
        <f>IF(N143="nulová",J143,0)</f>
        <v>0</v>
      </c>
      <c r="BJ143" s="14" t="s">
        <v>86</v>
      </c>
      <c r="BK143" s="240">
        <f>ROUND(I143*H143,2)</f>
        <v>0</v>
      </c>
      <c r="BL143" s="14" t="s">
        <v>101</v>
      </c>
      <c r="BM143" s="239" t="s">
        <v>782</v>
      </c>
    </row>
    <row r="144" s="2" customFormat="1" ht="16.5" customHeight="1">
      <c r="A144" s="35"/>
      <c r="B144" s="36"/>
      <c r="C144" s="226" t="s">
        <v>8</v>
      </c>
      <c r="D144" s="226" t="s">
        <v>218</v>
      </c>
      <c r="E144" s="227" t="s">
        <v>783</v>
      </c>
      <c r="F144" s="228" t="s">
        <v>784</v>
      </c>
      <c r="G144" s="229" t="s">
        <v>226</v>
      </c>
      <c r="H144" s="230">
        <v>14</v>
      </c>
      <c r="I144" s="231"/>
      <c r="J144" s="232">
        <f>ROUND(I144*H144,2)</f>
        <v>0</v>
      </c>
      <c r="K144" s="233"/>
      <c r="L144" s="234"/>
      <c r="M144" s="235" t="s">
        <v>1</v>
      </c>
      <c r="N144" s="236" t="s">
        <v>44</v>
      </c>
      <c r="O144" s="88"/>
      <c r="P144" s="237">
        <f>O144*H144</f>
        <v>0</v>
      </c>
      <c r="Q144" s="237">
        <v>0</v>
      </c>
      <c r="R144" s="237">
        <f>Q144*H144</f>
        <v>0</v>
      </c>
      <c r="S144" s="237">
        <v>0</v>
      </c>
      <c r="T144" s="238">
        <f>S144*H144</f>
        <v>0</v>
      </c>
      <c r="U144" s="35"/>
      <c r="V144" s="35"/>
      <c r="W144" s="35"/>
      <c r="X144" s="35"/>
      <c r="Y144" s="35"/>
      <c r="Z144" s="35"/>
      <c r="AA144" s="35"/>
      <c r="AB144" s="35"/>
      <c r="AC144" s="35"/>
      <c r="AD144" s="35"/>
      <c r="AE144" s="35"/>
      <c r="AR144" s="239" t="s">
        <v>222</v>
      </c>
      <c r="AT144" s="239" t="s">
        <v>218</v>
      </c>
      <c r="AU144" s="239" t="s">
        <v>88</v>
      </c>
      <c r="AY144" s="14" t="s">
        <v>215</v>
      </c>
      <c r="BE144" s="240">
        <f>IF(N144="základní",J144,0)</f>
        <v>0</v>
      </c>
      <c r="BF144" s="240">
        <f>IF(N144="snížená",J144,0)</f>
        <v>0</v>
      </c>
      <c r="BG144" s="240">
        <f>IF(N144="zákl. přenesená",J144,0)</f>
        <v>0</v>
      </c>
      <c r="BH144" s="240">
        <f>IF(N144="sníž. přenesená",J144,0)</f>
        <v>0</v>
      </c>
      <c r="BI144" s="240">
        <f>IF(N144="nulová",J144,0)</f>
        <v>0</v>
      </c>
      <c r="BJ144" s="14" t="s">
        <v>86</v>
      </c>
      <c r="BK144" s="240">
        <f>ROUND(I144*H144,2)</f>
        <v>0</v>
      </c>
      <c r="BL144" s="14" t="s">
        <v>101</v>
      </c>
      <c r="BM144" s="239" t="s">
        <v>785</v>
      </c>
    </row>
    <row r="145" s="12" customFormat="1" ht="25.92" customHeight="1">
      <c r="A145" s="12"/>
      <c r="B145" s="210"/>
      <c r="C145" s="211"/>
      <c r="D145" s="212" t="s">
        <v>78</v>
      </c>
      <c r="E145" s="213" t="s">
        <v>439</v>
      </c>
      <c r="F145" s="213" t="s">
        <v>440</v>
      </c>
      <c r="G145" s="211"/>
      <c r="H145" s="211"/>
      <c r="I145" s="214"/>
      <c r="J145" s="215">
        <f>BK145</f>
        <v>0</v>
      </c>
      <c r="K145" s="211"/>
      <c r="L145" s="216"/>
      <c r="M145" s="217"/>
      <c r="N145" s="218"/>
      <c r="O145" s="218"/>
      <c r="P145" s="219">
        <f>P146</f>
        <v>0</v>
      </c>
      <c r="Q145" s="218"/>
      <c r="R145" s="219">
        <f>R146</f>
        <v>0</v>
      </c>
      <c r="S145" s="218"/>
      <c r="T145" s="220">
        <f>T146</f>
        <v>0</v>
      </c>
      <c r="U145" s="12"/>
      <c r="V145" s="12"/>
      <c r="W145" s="12"/>
      <c r="X145" s="12"/>
      <c r="Y145" s="12"/>
      <c r="Z145" s="12"/>
      <c r="AA145" s="12"/>
      <c r="AB145" s="12"/>
      <c r="AC145" s="12"/>
      <c r="AD145" s="12"/>
      <c r="AE145" s="12"/>
      <c r="AR145" s="221" t="s">
        <v>101</v>
      </c>
      <c r="AT145" s="222" t="s">
        <v>78</v>
      </c>
      <c r="AU145" s="222" t="s">
        <v>79</v>
      </c>
      <c r="AY145" s="221" t="s">
        <v>215</v>
      </c>
      <c r="BK145" s="223">
        <f>BK146</f>
        <v>0</v>
      </c>
    </row>
    <row r="146" s="2" customFormat="1" ht="62.7" customHeight="1">
      <c r="A146" s="35"/>
      <c r="B146" s="36"/>
      <c r="C146" s="241" t="s">
        <v>276</v>
      </c>
      <c r="D146" s="241" t="s">
        <v>256</v>
      </c>
      <c r="E146" s="242" t="s">
        <v>786</v>
      </c>
      <c r="F146" s="243" t="s">
        <v>787</v>
      </c>
      <c r="G146" s="244" t="s">
        <v>226</v>
      </c>
      <c r="H146" s="245">
        <v>1</v>
      </c>
      <c r="I146" s="246"/>
      <c r="J146" s="247">
        <f>ROUND(I146*H146,2)</f>
        <v>0</v>
      </c>
      <c r="K146" s="248"/>
      <c r="L146" s="41"/>
      <c r="M146" s="251" t="s">
        <v>1</v>
      </c>
      <c r="N146" s="252" t="s">
        <v>44</v>
      </c>
      <c r="O146" s="253"/>
      <c r="P146" s="254">
        <f>O146*H146</f>
        <v>0</v>
      </c>
      <c r="Q146" s="254">
        <v>0</v>
      </c>
      <c r="R146" s="254">
        <f>Q146*H146</f>
        <v>0</v>
      </c>
      <c r="S146" s="254">
        <v>0</v>
      </c>
      <c r="T146" s="255">
        <f>S146*H146</f>
        <v>0</v>
      </c>
      <c r="U146" s="35"/>
      <c r="V146" s="35"/>
      <c r="W146" s="35"/>
      <c r="X146" s="35"/>
      <c r="Y146" s="35"/>
      <c r="Z146" s="35"/>
      <c r="AA146" s="35"/>
      <c r="AB146" s="35"/>
      <c r="AC146" s="35"/>
      <c r="AD146" s="35"/>
      <c r="AE146" s="35"/>
      <c r="AR146" s="239" t="s">
        <v>227</v>
      </c>
      <c r="AT146" s="239" t="s">
        <v>256</v>
      </c>
      <c r="AU146" s="239" t="s">
        <v>86</v>
      </c>
      <c r="AY146" s="14" t="s">
        <v>215</v>
      </c>
      <c r="BE146" s="240">
        <f>IF(N146="základní",J146,0)</f>
        <v>0</v>
      </c>
      <c r="BF146" s="240">
        <f>IF(N146="snížená",J146,0)</f>
        <v>0</v>
      </c>
      <c r="BG146" s="240">
        <f>IF(N146="zákl. přenesená",J146,0)</f>
        <v>0</v>
      </c>
      <c r="BH146" s="240">
        <f>IF(N146="sníž. přenesená",J146,0)</f>
        <v>0</v>
      </c>
      <c r="BI146" s="240">
        <f>IF(N146="nulová",J146,0)</f>
        <v>0</v>
      </c>
      <c r="BJ146" s="14" t="s">
        <v>86</v>
      </c>
      <c r="BK146" s="240">
        <f>ROUND(I146*H146,2)</f>
        <v>0</v>
      </c>
      <c r="BL146" s="14" t="s">
        <v>227</v>
      </c>
      <c r="BM146" s="239" t="s">
        <v>788</v>
      </c>
    </row>
    <row r="147" s="2" customFormat="1" ht="6.96" customHeight="1">
      <c r="A147" s="35"/>
      <c r="B147" s="63"/>
      <c r="C147" s="64"/>
      <c r="D147" s="64"/>
      <c r="E147" s="64"/>
      <c r="F147" s="64"/>
      <c r="G147" s="64"/>
      <c r="H147" s="64"/>
      <c r="I147" s="64"/>
      <c r="J147" s="64"/>
      <c r="K147" s="64"/>
      <c r="L147" s="41"/>
      <c r="M147" s="35"/>
      <c r="O147" s="35"/>
      <c r="P147" s="35"/>
      <c r="Q147" s="35"/>
      <c r="R147" s="35"/>
      <c r="S147" s="35"/>
      <c r="T147" s="35"/>
      <c r="U147" s="35"/>
      <c r="V147" s="35"/>
      <c r="W147" s="35"/>
      <c r="X147" s="35"/>
      <c r="Y147" s="35"/>
      <c r="Z147" s="35"/>
      <c r="AA147" s="35"/>
      <c r="AB147" s="35"/>
      <c r="AC147" s="35"/>
      <c r="AD147" s="35"/>
      <c r="AE147" s="35"/>
    </row>
  </sheetData>
  <sheetProtection sheet="1" autoFilter="0" formatColumns="0" formatRows="0" objects="1" scenarios="1" spinCount="100000" saltValue="BbHYWcJ6+qdoiC5nNHxiBIRON+MUbuPDi1w+rNkJt4pMNoRDEtuk2v1+aBebvLAFuCq/NDgYXr5/P3+Yf6grHA==" hashValue="TsmmWY/++qGI8j05jl6B8FjS31N13CSDY9SowDFwcjrmc5q0zm3DdfVR6IfTDjB1GHWHSEGh0Sj91aE9sHhVkw==" algorithmName="SHA-512" password="CC35"/>
  <autoFilter ref="C126:K146"/>
  <mergeCells count="15">
    <mergeCell ref="E7:H7"/>
    <mergeCell ref="E11:H11"/>
    <mergeCell ref="E9:H9"/>
    <mergeCell ref="E13:H13"/>
    <mergeCell ref="E22:H22"/>
    <mergeCell ref="E31:H31"/>
    <mergeCell ref="E85:H85"/>
    <mergeCell ref="E89:H89"/>
    <mergeCell ref="E87:H87"/>
    <mergeCell ref="E91:H91"/>
    <mergeCell ref="E113:H113"/>
    <mergeCell ref="E117:H117"/>
    <mergeCell ref="E115:H115"/>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114</v>
      </c>
    </row>
    <row r="3" s="1" customFormat="1" ht="6.96" customHeight="1">
      <c r="B3" s="144"/>
      <c r="C3" s="145"/>
      <c r="D3" s="145"/>
      <c r="E3" s="145"/>
      <c r="F3" s="145"/>
      <c r="G3" s="145"/>
      <c r="H3" s="145"/>
      <c r="I3" s="145"/>
      <c r="J3" s="145"/>
      <c r="K3" s="145"/>
      <c r="L3" s="17"/>
      <c r="AT3" s="14" t="s">
        <v>88</v>
      </c>
    </row>
    <row r="4" s="1" customFormat="1" ht="24.96" customHeight="1">
      <c r="B4" s="17"/>
      <c r="D4" s="146" t="s">
        <v>185</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úseku Nejdek - Nové Hamry</v>
      </c>
      <c r="F7" s="148"/>
      <c r="G7" s="148"/>
      <c r="H7" s="148"/>
      <c r="L7" s="17"/>
    </row>
    <row r="8">
      <c r="B8" s="17"/>
      <c r="D8" s="148" t="s">
        <v>186</v>
      </c>
      <c r="L8" s="17"/>
    </row>
    <row r="9" s="1" customFormat="1" ht="16.5" customHeight="1">
      <c r="B9" s="17"/>
      <c r="E9" s="149" t="s">
        <v>187</v>
      </c>
      <c r="F9" s="1"/>
      <c r="G9" s="1"/>
      <c r="H9" s="1"/>
      <c r="L9" s="17"/>
    </row>
    <row r="10" s="1" customFormat="1" ht="12" customHeight="1">
      <c r="B10" s="17"/>
      <c r="D10" s="148" t="s">
        <v>188</v>
      </c>
      <c r="L10" s="17"/>
    </row>
    <row r="11" s="2" customFormat="1" ht="16.5" customHeight="1">
      <c r="A11" s="35"/>
      <c r="B11" s="41"/>
      <c r="C11" s="35"/>
      <c r="D11" s="35"/>
      <c r="E11" s="150" t="s">
        <v>189</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190</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789</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26. 9. 2022</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26</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27</v>
      </c>
      <c r="F19" s="35"/>
      <c r="G19" s="35"/>
      <c r="H19" s="35"/>
      <c r="I19" s="148" t="s">
        <v>28</v>
      </c>
      <c r="J19" s="138" t="s">
        <v>1</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30</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28</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32</v>
      </c>
      <c r="E24" s="35"/>
      <c r="F24" s="35"/>
      <c r="G24" s="35"/>
      <c r="H24" s="35"/>
      <c r="I24" s="148" t="s">
        <v>25</v>
      </c>
      <c r="J24" s="138" t="s">
        <v>33</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34</v>
      </c>
      <c r="F25" s="35"/>
      <c r="G25" s="35"/>
      <c r="H25" s="35"/>
      <c r="I25" s="148" t="s">
        <v>28</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36</v>
      </c>
      <c r="E27" s="35"/>
      <c r="F27" s="35"/>
      <c r="G27" s="35"/>
      <c r="H27" s="35"/>
      <c r="I27" s="148" t="s">
        <v>25</v>
      </c>
      <c r="J27" s="138" t="s">
        <v>790</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791</v>
      </c>
      <c r="F28" s="35"/>
      <c r="G28" s="35"/>
      <c r="H28" s="35"/>
      <c r="I28" s="148" t="s">
        <v>28</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38</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39</v>
      </c>
      <c r="E34" s="35"/>
      <c r="F34" s="35"/>
      <c r="G34" s="35"/>
      <c r="H34" s="35"/>
      <c r="I34" s="35"/>
      <c r="J34" s="159">
        <f>ROUND(J125,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41</v>
      </c>
      <c r="G36" s="35"/>
      <c r="H36" s="35"/>
      <c r="I36" s="160" t="s">
        <v>40</v>
      </c>
      <c r="J36" s="160" t="s">
        <v>42</v>
      </c>
      <c r="K36" s="35"/>
      <c r="L36" s="60"/>
      <c r="S36" s="35"/>
      <c r="T36" s="35"/>
      <c r="U36" s="35"/>
      <c r="V36" s="35"/>
      <c r="W36" s="35"/>
      <c r="X36" s="35"/>
      <c r="Y36" s="35"/>
      <c r="Z36" s="35"/>
      <c r="AA36" s="35"/>
      <c r="AB36" s="35"/>
      <c r="AC36" s="35"/>
      <c r="AD36" s="35"/>
      <c r="AE36" s="35"/>
    </row>
    <row r="37" s="2" customFormat="1" ht="14.4" customHeight="1">
      <c r="A37" s="35"/>
      <c r="B37" s="41"/>
      <c r="C37" s="35"/>
      <c r="D37" s="150" t="s">
        <v>43</v>
      </c>
      <c r="E37" s="148" t="s">
        <v>44</v>
      </c>
      <c r="F37" s="161">
        <f>ROUND((SUM(BE125:BE141)),  2)</f>
        <v>0</v>
      </c>
      <c r="G37" s="35"/>
      <c r="H37" s="35"/>
      <c r="I37" s="162">
        <v>0.20999999999999999</v>
      </c>
      <c r="J37" s="161">
        <f>ROUND(((SUM(BE125:BE141))*I37),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45</v>
      </c>
      <c r="F38" s="161">
        <f>ROUND((SUM(BF125:BF141)),  2)</f>
        <v>0</v>
      </c>
      <c r="G38" s="35"/>
      <c r="H38" s="35"/>
      <c r="I38" s="162">
        <v>0.14999999999999999</v>
      </c>
      <c r="J38" s="161">
        <f>ROUND(((SUM(BF125:BF141))*I38),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46</v>
      </c>
      <c r="F39" s="161">
        <f>ROUND((SUM(BG125:BG141)),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47</v>
      </c>
      <c r="F40" s="161">
        <f>ROUND((SUM(BH125:BH141)),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48</v>
      </c>
      <c r="F41" s="161">
        <f>ROUND((SUM(BI125:BI141)),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49</v>
      </c>
      <c r="E43" s="165"/>
      <c r="F43" s="165"/>
      <c r="G43" s="166" t="s">
        <v>50</v>
      </c>
      <c r="H43" s="167" t="s">
        <v>51</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52</v>
      </c>
      <c r="E50" s="171"/>
      <c r="F50" s="171"/>
      <c r="G50" s="170" t="s">
        <v>53</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54</v>
      </c>
      <c r="E61" s="173"/>
      <c r="F61" s="174" t="s">
        <v>55</v>
      </c>
      <c r="G61" s="172" t="s">
        <v>54</v>
      </c>
      <c r="H61" s="173"/>
      <c r="I61" s="173"/>
      <c r="J61" s="175" t="s">
        <v>55</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56</v>
      </c>
      <c r="E65" s="176"/>
      <c r="F65" s="176"/>
      <c r="G65" s="170" t="s">
        <v>57</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54</v>
      </c>
      <c r="E76" s="173"/>
      <c r="F76" s="174" t="s">
        <v>55</v>
      </c>
      <c r="G76" s="172" t="s">
        <v>54</v>
      </c>
      <c r="H76" s="173"/>
      <c r="I76" s="173"/>
      <c r="J76" s="175" t="s">
        <v>55</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192</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úseku Nejdek - Nové Hamry</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186</v>
      </c>
      <c r="D86" s="19"/>
      <c r="E86" s="19"/>
      <c r="F86" s="19"/>
      <c r="G86" s="19"/>
      <c r="H86" s="19"/>
      <c r="I86" s="19"/>
      <c r="J86" s="19"/>
      <c r="K86" s="19"/>
      <c r="L86" s="17"/>
    </row>
    <row r="87" s="1" customFormat="1" ht="16.5" customHeight="1">
      <c r="B87" s="18"/>
      <c r="C87" s="19"/>
      <c r="D87" s="19"/>
      <c r="E87" s="181" t="s">
        <v>187</v>
      </c>
      <c r="F87" s="19"/>
      <c r="G87" s="19"/>
      <c r="H87" s="19"/>
      <c r="I87" s="19"/>
      <c r="J87" s="19"/>
      <c r="K87" s="19"/>
      <c r="L87" s="17"/>
    </row>
    <row r="88" s="1" customFormat="1" ht="12" customHeight="1">
      <c r="B88" s="18"/>
      <c r="C88" s="29" t="s">
        <v>188</v>
      </c>
      <c r="D88" s="19"/>
      <c r="E88" s="19"/>
      <c r="F88" s="19"/>
      <c r="G88" s="19"/>
      <c r="H88" s="19"/>
      <c r="I88" s="19"/>
      <c r="J88" s="19"/>
      <c r="K88" s="19"/>
      <c r="L88" s="17"/>
    </row>
    <row r="89" s="2" customFormat="1" ht="16.5" customHeight="1">
      <c r="A89" s="35"/>
      <c r="B89" s="36"/>
      <c r="C89" s="37"/>
      <c r="D89" s="37"/>
      <c r="E89" s="182" t="s">
        <v>189</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190</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PS 10-02-01 - Ochrana stávající kabelizace</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26. 9. 2022</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Správa železnic, státní organizace</v>
      </c>
      <c r="G95" s="37"/>
      <c r="H95" s="37"/>
      <c r="I95" s="29" t="s">
        <v>32</v>
      </c>
      <c r="J95" s="33" t="str">
        <f>E25</f>
        <v>Progi spol. s r.o.</v>
      </c>
      <c r="K95" s="37"/>
      <c r="L95" s="60"/>
      <c r="S95" s="35"/>
      <c r="T95" s="35"/>
      <c r="U95" s="35"/>
      <c r="V95" s="35"/>
      <c r="W95" s="35"/>
      <c r="X95" s="35"/>
      <c r="Y95" s="35"/>
      <c r="Z95" s="35"/>
      <c r="AA95" s="35"/>
      <c r="AB95" s="35"/>
      <c r="AC95" s="35"/>
      <c r="AD95" s="35"/>
      <c r="AE95" s="35"/>
    </row>
    <row r="96" s="2" customFormat="1" ht="15.15" customHeight="1">
      <c r="A96" s="35"/>
      <c r="B96" s="36"/>
      <c r="C96" s="29" t="s">
        <v>30</v>
      </c>
      <c r="D96" s="37"/>
      <c r="E96" s="37"/>
      <c r="F96" s="24" t="str">
        <f>IF(E22="","",E22)</f>
        <v>Vyplň údaj</v>
      </c>
      <c r="G96" s="37"/>
      <c r="H96" s="37"/>
      <c r="I96" s="29" t="s">
        <v>36</v>
      </c>
      <c r="J96" s="33" t="str">
        <f>E28</f>
        <v>Jan Zima, DiS</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193</v>
      </c>
      <c r="D98" s="184"/>
      <c r="E98" s="184"/>
      <c r="F98" s="184"/>
      <c r="G98" s="184"/>
      <c r="H98" s="184"/>
      <c r="I98" s="184"/>
      <c r="J98" s="185" t="s">
        <v>194</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195</v>
      </c>
      <c r="D100" s="37"/>
      <c r="E100" s="37"/>
      <c r="F100" s="37"/>
      <c r="G100" s="37"/>
      <c r="H100" s="37"/>
      <c r="I100" s="37"/>
      <c r="J100" s="107">
        <f>J125</f>
        <v>0</v>
      </c>
      <c r="K100" s="37"/>
      <c r="L100" s="60"/>
      <c r="S100" s="35"/>
      <c r="T100" s="35"/>
      <c r="U100" s="35"/>
      <c r="V100" s="35"/>
      <c r="W100" s="35"/>
      <c r="X100" s="35"/>
      <c r="Y100" s="35"/>
      <c r="Z100" s="35"/>
      <c r="AA100" s="35"/>
      <c r="AB100" s="35"/>
      <c r="AC100" s="35"/>
      <c r="AD100" s="35"/>
      <c r="AE100" s="35"/>
      <c r="AU100" s="14" t="s">
        <v>196</v>
      </c>
    </row>
    <row r="101" s="9" customFormat="1" ht="24.96" customHeight="1">
      <c r="A101" s="9"/>
      <c r="B101" s="187"/>
      <c r="C101" s="188"/>
      <c r="D101" s="189" t="s">
        <v>199</v>
      </c>
      <c r="E101" s="190"/>
      <c r="F101" s="190"/>
      <c r="G101" s="190"/>
      <c r="H101" s="190"/>
      <c r="I101" s="190"/>
      <c r="J101" s="191">
        <f>J126</f>
        <v>0</v>
      </c>
      <c r="K101" s="188"/>
      <c r="L101" s="192"/>
      <c r="S101" s="9"/>
      <c r="T101" s="9"/>
      <c r="U101" s="9"/>
      <c r="V101" s="9"/>
      <c r="W101" s="9"/>
      <c r="X101" s="9"/>
      <c r="Y101" s="9"/>
      <c r="Z101" s="9"/>
      <c r="AA101" s="9"/>
      <c r="AB101" s="9"/>
      <c r="AC101" s="9"/>
      <c r="AD101" s="9"/>
      <c r="AE101" s="9"/>
    </row>
    <row r="102" s="2" customFormat="1" ht="21.84" customHeight="1">
      <c r="A102" s="35"/>
      <c r="B102" s="36"/>
      <c r="C102" s="37"/>
      <c r="D102" s="37"/>
      <c r="E102" s="37"/>
      <c r="F102" s="37"/>
      <c r="G102" s="37"/>
      <c r="H102" s="37"/>
      <c r="I102" s="37"/>
      <c r="J102" s="37"/>
      <c r="K102" s="37"/>
      <c r="L102" s="60"/>
      <c r="S102" s="35"/>
      <c r="T102" s="35"/>
      <c r="U102" s="35"/>
      <c r="V102" s="35"/>
      <c r="W102" s="35"/>
      <c r="X102" s="35"/>
      <c r="Y102" s="35"/>
      <c r="Z102" s="35"/>
      <c r="AA102" s="35"/>
      <c r="AB102" s="35"/>
      <c r="AC102" s="35"/>
      <c r="AD102" s="35"/>
      <c r="AE102" s="35"/>
    </row>
    <row r="103" s="2" customFormat="1" ht="6.96" customHeight="1">
      <c r="A103" s="35"/>
      <c r="B103" s="63"/>
      <c r="C103" s="64"/>
      <c r="D103" s="64"/>
      <c r="E103" s="64"/>
      <c r="F103" s="64"/>
      <c r="G103" s="64"/>
      <c r="H103" s="64"/>
      <c r="I103" s="64"/>
      <c r="J103" s="64"/>
      <c r="K103" s="64"/>
      <c r="L103" s="60"/>
      <c r="S103" s="35"/>
      <c r="T103" s="35"/>
      <c r="U103" s="35"/>
      <c r="V103" s="35"/>
      <c r="W103" s="35"/>
      <c r="X103" s="35"/>
      <c r="Y103" s="35"/>
      <c r="Z103" s="35"/>
      <c r="AA103" s="35"/>
      <c r="AB103" s="35"/>
      <c r="AC103" s="35"/>
      <c r="AD103" s="35"/>
      <c r="AE103" s="35"/>
    </row>
    <row r="107" s="2" customFormat="1" ht="6.96" customHeight="1">
      <c r="A107" s="35"/>
      <c r="B107" s="65"/>
      <c r="C107" s="66"/>
      <c r="D107" s="66"/>
      <c r="E107" s="66"/>
      <c r="F107" s="66"/>
      <c r="G107" s="66"/>
      <c r="H107" s="66"/>
      <c r="I107" s="66"/>
      <c r="J107" s="66"/>
      <c r="K107" s="66"/>
      <c r="L107" s="60"/>
      <c r="S107" s="35"/>
      <c r="T107" s="35"/>
      <c r="U107" s="35"/>
      <c r="V107" s="35"/>
      <c r="W107" s="35"/>
      <c r="X107" s="35"/>
      <c r="Y107" s="35"/>
      <c r="Z107" s="35"/>
      <c r="AA107" s="35"/>
      <c r="AB107" s="35"/>
      <c r="AC107" s="35"/>
      <c r="AD107" s="35"/>
      <c r="AE107" s="35"/>
    </row>
    <row r="108" s="2" customFormat="1" ht="24.96" customHeight="1">
      <c r="A108" s="35"/>
      <c r="B108" s="36"/>
      <c r="C108" s="20" t="s">
        <v>200</v>
      </c>
      <c r="D108" s="37"/>
      <c r="E108" s="37"/>
      <c r="F108" s="37"/>
      <c r="G108" s="37"/>
      <c r="H108" s="37"/>
      <c r="I108" s="37"/>
      <c r="J108" s="37"/>
      <c r="K108" s="37"/>
      <c r="L108" s="60"/>
      <c r="S108" s="35"/>
      <c r="T108" s="35"/>
      <c r="U108" s="35"/>
      <c r="V108" s="35"/>
      <c r="W108" s="35"/>
      <c r="X108" s="35"/>
      <c r="Y108" s="35"/>
      <c r="Z108" s="35"/>
      <c r="AA108" s="35"/>
      <c r="AB108" s="35"/>
      <c r="AC108" s="35"/>
      <c r="AD108" s="35"/>
      <c r="AE108" s="35"/>
    </row>
    <row r="109" s="2" customFormat="1" ht="6.96" customHeight="1">
      <c r="A109" s="35"/>
      <c r="B109" s="36"/>
      <c r="C109" s="37"/>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2" customHeight="1">
      <c r="A110" s="35"/>
      <c r="B110" s="36"/>
      <c r="C110" s="29" t="s">
        <v>16</v>
      </c>
      <c r="D110" s="37"/>
      <c r="E110" s="37"/>
      <c r="F110" s="37"/>
      <c r="G110" s="37"/>
      <c r="H110" s="37"/>
      <c r="I110" s="37"/>
      <c r="J110" s="37"/>
      <c r="K110" s="37"/>
      <c r="L110" s="60"/>
      <c r="S110" s="35"/>
      <c r="T110" s="35"/>
      <c r="U110" s="35"/>
      <c r="V110" s="35"/>
      <c r="W110" s="35"/>
      <c r="X110" s="35"/>
      <c r="Y110" s="35"/>
      <c r="Z110" s="35"/>
      <c r="AA110" s="35"/>
      <c r="AB110" s="35"/>
      <c r="AC110" s="35"/>
      <c r="AD110" s="35"/>
      <c r="AE110" s="35"/>
    </row>
    <row r="111" s="2" customFormat="1" ht="16.5" customHeight="1">
      <c r="A111" s="35"/>
      <c r="B111" s="36"/>
      <c r="C111" s="37"/>
      <c r="D111" s="37"/>
      <c r="E111" s="181" t="str">
        <f>E7</f>
        <v>Oprava úseku Nejdek - Nové Hamry</v>
      </c>
      <c r="F111" s="29"/>
      <c r="G111" s="29"/>
      <c r="H111" s="29"/>
      <c r="I111" s="37"/>
      <c r="J111" s="37"/>
      <c r="K111" s="37"/>
      <c r="L111" s="60"/>
      <c r="S111" s="35"/>
      <c r="T111" s="35"/>
      <c r="U111" s="35"/>
      <c r="V111" s="35"/>
      <c r="W111" s="35"/>
      <c r="X111" s="35"/>
      <c r="Y111" s="35"/>
      <c r="Z111" s="35"/>
      <c r="AA111" s="35"/>
      <c r="AB111" s="35"/>
      <c r="AC111" s="35"/>
      <c r="AD111" s="35"/>
      <c r="AE111" s="35"/>
    </row>
    <row r="112" s="1" customFormat="1" ht="12" customHeight="1">
      <c r="B112" s="18"/>
      <c r="C112" s="29" t="s">
        <v>186</v>
      </c>
      <c r="D112" s="19"/>
      <c r="E112" s="19"/>
      <c r="F112" s="19"/>
      <c r="G112" s="19"/>
      <c r="H112" s="19"/>
      <c r="I112" s="19"/>
      <c r="J112" s="19"/>
      <c r="K112" s="19"/>
      <c r="L112" s="17"/>
    </row>
    <row r="113" s="1" customFormat="1" ht="16.5" customHeight="1">
      <c r="B113" s="18"/>
      <c r="C113" s="19"/>
      <c r="D113" s="19"/>
      <c r="E113" s="181" t="s">
        <v>187</v>
      </c>
      <c r="F113" s="19"/>
      <c r="G113" s="19"/>
      <c r="H113" s="19"/>
      <c r="I113" s="19"/>
      <c r="J113" s="19"/>
      <c r="K113" s="19"/>
      <c r="L113" s="17"/>
    </row>
    <row r="114" s="1" customFormat="1" ht="12" customHeight="1">
      <c r="B114" s="18"/>
      <c r="C114" s="29" t="s">
        <v>188</v>
      </c>
      <c r="D114" s="19"/>
      <c r="E114" s="19"/>
      <c r="F114" s="19"/>
      <c r="G114" s="19"/>
      <c r="H114" s="19"/>
      <c r="I114" s="19"/>
      <c r="J114" s="19"/>
      <c r="K114" s="19"/>
      <c r="L114" s="17"/>
    </row>
    <row r="115" s="2" customFormat="1" ht="16.5" customHeight="1">
      <c r="A115" s="35"/>
      <c r="B115" s="36"/>
      <c r="C115" s="37"/>
      <c r="D115" s="37"/>
      <c r="E115" s="182" t="s">
        <v>189</v>
      </c>
      <c r="F115" s="37"/>
      <c r="G115" s="37"/>
      <c r="H115" s="37"/>
      <c r="I115" s="37"/>
      <c r="J115" s="37"/>
      <c r="K115" s="37"/>
      <c r="L115" s="60"/>
      <c r="S115" s="35"/>
      <c r="T115" s="35"/>
      <c r="U115" s="35"/>
      <c r="V115" s="35"/>
      <c r="W115" s="35"/>
      <c r="X115" s="35"/>
      <c r="Y115" s="35"/>
      <c r="Z115" s="35"/>
      <c r="AA115" s="35"/>
      <c r="AB115" s="35"/>
      <c r="AC115" s="35"/>
      <c r="AD115" s="35"/>
      <c r="AE115" s="35"/>
    </row>
    <row r="116" s="2" customFormat="1" ht="12" customHeight="1">
      <c r="A116" s="35"/>
      <c r="B116" s="36"/>
      <c r="C116" s="29" t="s">
        <v>190</v>
      </c>
      <c r="D116" s="37"/>
      <c r="E116" s="37"/>
      <c r="F116" s="37"/>
      <c r="G116" s="37"/>
      <c r="H116" s="37"/>
      <c r="I116" s="37"/>
      <c r="J116" s="37"/>
      <c r="K116" s="37"/>
      <c r="L116" s="60"/>
      <c r="S116" s="35"/>
      <c r="T116" s="35"/>
      <c r="U116" s="35"/>
      <c r="V116" s="35"/>
      <c r="W116" s="35"/>
      <c r="X116" s="35"/>
      <c r="Y116" s="35"/>
      <c r="Z116" s="35"/>
      <c r="AA116" s="35"/>
      <c r="AB116" s="35"/>
      <c r="AC116" s="35"/>
      <c r="AD116" s="35"/>
      <c r="AE116" s="35"/>
    </row>
    <row r="117" s="2" customFormat="1" ht="16.5" customHeight="1">
      <c r="A117" s="35"/>
      <c r="B117" s="36"/>
      <c r="C117" s="37"/>
      <c r="D117" s="37"/>
      <c r="E117" s="73" t="str">
        <f>E13</f>
        <v>PS 10-02-01 - Ochrana stávající kabelizace</v>
      </c>
      <c r="F117" s="37"/>
      <c r="G117" s="37"/>
      <c r="H117" s="37"/>
      <c r="I117" s="37"/>
      <c r="J117" s="37"/>
      <c r="K117" s="37"/>
      <c r="L117" s="60"/>
      <c r="S117" s="35"/>
      <c r="T117" s="35"/>
      <c r="U117" s="35"/>
      <c r="V117" s="35"/>
      <c r="W117" s="35"/>
      <c r="X117" s="35"/>
      <c r="Y117" s="35"/>
      <c r="Z117" s="35"/>
      <c r="AA117" s="35"/>
      <c r="AB117" s="35"/>
      <c r="AC117" s="35"/>
      <c r="AD117" s="35"/>
      <c r="AE117" s="35"/>
    </row>
    <row r="118" s="2" customFormat="1" ht="6.96"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12" customHeight="1">
      <c r="A119" s="35"/>
      <c r="B119" s="36"/>
      <c r="C119" s="29" t="s">
        <v>20</v>
      </c>
      <c r="D119" s="37"/>
      <c r="E119" s="37"/>
      <c r="F119" s="24" t="str">
        <f>F16</f>
        <v xml:space="preserve"> </v>
      </c>
      <c r="G119" s="37"/>
      <c r="H119" s="37"/>
      <c r="I119" s="29" t="s">
        <v>22</v>
      </c>
      <c r="J119" s="76" t="str">
        <f>IF(J16="","",J16)</f>
        <v>26. 9. 2022</v>
      </c>
      <c r="K119" s="37"/>
      <c r="L119" s="60"/>
      <c r="S119" s="35"/>
      <c r="T119" s="35"/>
      <c r="U119" s="35"/>
      <c r="V119" s="35"/>
      <c r="W119" s="35"/>
      <c r="X119" s="35"/>
      <c r="Y119" s="35"/>
      <c r="Z119" s="35"/>
      <c r="AA119" s="35"/>
      <c r="AB119" s="35"/>
      <c r="AC119" s="35"/>
      <c r="AD119" s="35"/>
      <c r="AE119" s="35"/>
    </row>
    <row r="120" s="2" customFormat="1" ht="6.96" customHeight="1">
      <c r="A120" s="35"/>
      <c r="B120" s="36"/>
      <c r="C120" s="37"/>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5.15" customHeight="1">
      <c r="A121" s="35"/>
      <c r="B121" s="36"/>
      <c r="C121" s="29" t="s">
        <v>24</v>
      </c>
      <c r="D121" s="37"/>
      <c r="E121" s="37"/>
      <c r="F121" s="24" t="str">
        <f>E19</f>
        <v>Správa železnic, státní organizace</v>
      </c>
      <c r="G121" s="37"/>
      <c r="H121" s="37"/>
      <c r="I121" s="29" t="s">
        <v>32</v>
      </c>
      <c r="J121" s="33" t="str">
        <f>E25</f>
        <v>Progi spol. s r.o.</v>
      </c>
      <c r="K121" s="37"/>
      <c r="L121" s="60"/>
      <c r="S121" s="35"/>
      <c r="T121" s="35"/>
      <c r="U121" s="35"/>
      <c r="V121" s="35"/>
      <c r="W121" s="35"/>
      <c r="X121" s="35"/>
      <c r="Y121" s="35"/>
      <c r="Z121" s="35"/>
      <c r="AA121" s="35"/>
      <c r="AB121" s="35"/>
      <c r="AC121" s="35"/>
      <c r="AD121" s="35"/>
      <c r="AE121" s="35"/>
    </row>
    <row r="122" s="2" customFormat="1" ht="15.15" customHeight="1">
      <c r="A122" s="35"/>
      <c r="B122" s="36"/>
      <c r="C122" s="29" t="s">
        <v>30</v>
      </c>
      <c r="D122" s="37"/>
      <c r="E122" s="37"/>
      <c r="F122" s="24" t="str">
        <f>IF(E22="","",E22)</f>
        <v>Vyplň údaj</v>
      </c>
      <c r="G122" s="37"/>
      <c r="H122" s="37"/>
      <c r="I122" s="29" t="s">
        <v>36</v>
      </c>
      <c r="J122" s="33" t="str">
        <f>E28</f>
        <v>Jan Zima, DiS</v>
      </c>
      <c r="K122" s="37"/>
      <c r="L122" s="60"/>
      <c r="S122" s="35"/>
      <c r="T122" s="35"/>
      <c r="U122" s="35"/>
      <c r="V122" s="35"/>
      <c r="W122" s="35"/>
      <c r="X122" s="35"/>
      <c r="Y122" s="35"/>
      <c r="Z122" s="35"/>
      <c r="AA122" s="35"/>
      <c r="AB122" s="35"/>
      <c r="AC122" s="35"/>
      <c r="AD122" s="35"/>
      <c r="AE122" s="35"/>
    </row>
    <row r="123" s="2" customFormat="1" ht="10.32" customHeight="1">
      <c r="A123" s="35"/>
      <c r="B123" s="36"/>
      <c r="C123" s="37"/>
      <c r="D123" s="37"/>
      <c r="E123" s="37"/>
      <c r="F123" s="37"/>
      <c r="G123" s="37"/>
      <c r="H123" s="37"/>
      <c r="I123" s="37"/>
      <c r="J123" s="37"/>
      <c r="K123" s="37"/>
      <c r="L123" s="60"/>
      <c r="S123" s="35"/>
      <c r="T123" s="35"/>
      <c r="U123" s="35"/>
      <c r="V123" s="35"/>
      <c r="W123" s="35"/>
      <c r="X123" s="35"/>
      <c r="Y123" s="35"/>
      <c r="Z123" s="35"/>
      <c r="AA123" s="35"/>
      <c r="AB123" s="35"/>
      <c r="AC123" s="35"/>
      <c r="AD123" s="35"/>
      <c r="AE123" s="35"/>
    </row>
    <row r="124" s="11" customFormat="1" ht="29.28" customHeight="1">
      <c r="A124" s="198"/>
      <c r="B124" s="199"/>
      <c r="C124" s="200" t="s">
        <v>201</v>
      </c>
      <c r="D124" s="201" t="s">
        <v>64</v>
      </c>
      <c r="E124" s="201" t="s">
        <v>60</v>
      </c>
      <c r="F124" s="201" t="s">
        <v>61</v>
      </c>
      <c r="G124" s="201" t="s">
        <v>202</v>
      </c>
      <c r="H124" s="201" t="s">
        <v>203</v>
      </c>
      <c r="I124" s="201" t="s">
        <v>204</v>
      </c>
      <c r="J124" s="202" t="s">
        <v>194</v>
      </c>
      <c r="K124" s="203" t="s">
        <v>205</v>
      </c>
      <c r="L124" s="204"/>
      <c r="M124" s="97" t="s">
        <v>1</v>
      </c>
      <c r="N124" s="98" t="s">
        <v>43</v>
      </c>
      <c r="O124" s="98" t="s">
        <v>206</v>
      </c>
      <c r="P124" s="98" t="s">
        <v>207</v>
      </c>
      <c r="Q124" s="98" t="s">
        <v>208</v>
      </c>
      <c r="R124" s="98" t="s">
        <v>209</v>
      </c>
      <c r="S124" s="98" t="s">
        <v>210</v>
      </c>
      <c r="T124" s="99" t="s">
        <v>211</v>
      </c>
      <c r="U124" s="198"/>
      <c r="V124" s="198"/>
      <c r="W124" s="198"/>
      <c r="X124" s="198"/>
      <c r="Y124" s="198"/>
      <c r="Z124" s="198"/>
      <c r="AA124" s="198"/>
      <c r="AB124" s="198"/>
      <c r="AC124" s="198"/>
      <c r="AD124" s="198"/>
      <c r="AE124" s="198"/>
    </row>
    <row r="125" s="2" customFormat="1" ht="22.8" customHeight="1">
      <c r="A125" s="35"/>
      <c r="B125" s="36"/>
      <c r="C125" s="104" t="s">
        <v>212</v>
      </c>
      <c r="D125" s="37"/>
      <c r="E125" s="37"/>
      <c r="F125" s="37"/>
      <c r="G125" s="37"/>
      <c r="H125" s="37"/>
      <c r="I125" s="37"/>
      <c r="J125" s="205">
        <f>BK125</f>
        <v>0</v>
      </c>
      <c r="K125" s="37"/>
      <c r="L125" s="41"/>
      <c r="M125" s="100"/>
      <c r="N125" s="206"/>
      <c r="O125" s="101"/>
      <c r="P125" s="207">
        <f>P126</f>
        <v>0</v>
      </c>
      <c r="Q125" s="101"/>
      <c r="R125" s="207">
        <f>R126</f>
        <v>0</v>
      </c>
      <c r="S125" s="101"/>
      <c r="T125" s="208">
        <f>T126</f>
        <v>0</v>
      </c>
      <c r="U125" s="35"/>
      <c r="V125" s="35"/>
      <c r="W125" s="35"/>
      <c r="X125" s="35"/>
      <c r="Y125" s="35"/>
      <c r="Z125" s="35"/>
      <c r="AA125" s="35"/>
      <c r="AB125" s="35"/>
      <c r="AC125" s="35"/>
      <c r="AD125" s="35"/>
      <c r="AE125" s="35"/>
      <c r="AT125" s="14" t="s">
        <v>78</v>
      </c>
      <c r="AU125" s="14" t="s">
        <v>196</v>
      </c>
      <c r="BK125" s="209">
        <f>BK126</f>
        <v>0</v>
      </c>
    </row>
    <row r="126" s="12" customFormat="1" ht="25.92" customHeight="1">
      <c r="A126" s="12"/>
      <c r="B126" s="210"/>
      <c r="C126" s="211"/>
      <c r="D126" s="212" t="s">
        <v>78</v>
      </c>
      <c r="E126" s="213" t="s">
        <v>439</v>
      </c>
      <c r="F126" s="213" t="s">
        <v>440</v>
      </c>
      <c r="G126" s="211"/>
      <c r="H126" s="211"/>
      <c r="I126" s="214"/>
      <c r="J126" s="215">
        <f>BK126</f>
        <v>0</v>
      </c>
      <c r="K126" s="211"/>
      <c r="L126" s="216"/>
      <c r="M126" s="217"/>
      <c r="N126" s="218"/>
      <c r="O126" s="218"/>
      <c r="P126" s="219">
        <f>SUM(P127:P141)</f>
        <v>0</v>
      </c>
      <c r="Q126" s="218"/>
      <c r="R126" s="219">
        <f>SUM(R127:R141)</f>
        <v>0</v>
      </c>
      <c r="S126" s="218"/>
      <c r="T126" s="220">
        <f>SUM(T127:T141)</f>
        <v>0</v>
      </c>
      <c r="U126" s="12"/>
      <c r="V126" s="12"/>
      <c r="W126" s="12"/>
      <c r="X126" s="12"/>
      <c r="Y126" s="12"/>
      <c r="Z126" s="12"/>
      <c r="AA126" s="12"/>
      <c r="AB126" s="12"/>
      <c r="AC126" s="12"/>
      <c r="AD126" s="12"/>
      <c r="AE126" s="12"/>
      <c r="AR126" s="221" t="s">
        <v>101</v>
      </c>
      <c r="AT126" s="222" t="s">
        <v>78</v>
      </c>
      <c r="AU126" s="222" t="s">
        <v>79</v>
      </c>
      <c r="AY126" s="221" t="s">
        <v>215</v>
      </c>
      <c r="BK126" s="223">
        <f>SUM(BK127:BK141)</f>
        <v>0</v>
      </c>
    </row>
    <row r="127" s="2" customFormat="1" ht="16.5" customHeight="1">
      <c r="A127" s="35"/>
      <c r="B127" s="36"/>
      <c r="C127" s="241" t="s">
        <v>86</v>
      </c>
      <c r="D127" s="241" t="s">
        <v>256</v>
      </c>
      <c r="E127" s="242" t="s">
        <v>792</v>
      </c>
      <c r="F127" s="243" t="s">
        <v>793</v>
      </c>
      <c r="G127" s="244" t="s">
        <v>221</v>
      </c>
      <c r="H127" s="245">
        <v>1320</v>
      </c>
      <c r="I127" s="246"/>
      <c r="J127" s="247">
        <f>ROUND(I127*H127,2)</f>
        <v>0</v>
      </c>
      <c r="K127" s="248"/>
      <c r="L127" s="41"/>
      <c r="M127" s="249" t="s">
        <v>1</v>
      </c>
      <c r="N127" s="250" t="s">
        <v>44</v>
      </c>
      <c r="O127" s="88"/>
      <c r="P127" s="237">
        <f>O127*H127</f>
        <v>0</v>
      </c>
      <c r="Q127" s="237">
        <v>0</v>
      </c>
      <c r="R127" s="237">
        <f>Q127*H127</f>
        <v>0</v>
      </c>
      <c r="S127" s="237">
        <v>0</v>
      </c>
      <c r="T127" s="238">
        <f>S127*H127</f>
        <v>0</v>
      </c>
      <c r="U127" s="35"/>
      <c r="V127" s="35"/>
      <c r="W127" s="35"/>
      <c r="X127" s="35"/>
      <c r="Y127" s="35"/>
      <c r="Z127" s="35"/>
      <c r="AA127" s="35"/>
      <c r="AB127" s="35"/>
      <c r="AC127" s="35"/>
      <c r="AD127" s="35"/>
      <c r="AE127" s="35"/>
      <c r="AR127" s="239" t="s">
        <v>227</v>
      </c>
      <c r="AT127" s="239" t="s">
        <v>256</v>
      </c>
      <c r="AU127" s="239" t="s">
        <v>86</v>
      </c>
      <c r="AY127" s="14" t="s">
        <v>215</v>
      </c>
      <c r="BE127" s="240">
        <f>IF(N127="základní",J127,0)</f>
        <v>0</v>
      </c>
      <c r="BF127" s="240">
        <f>IF(N127="snížená",J127,0)</f>
        <v>0</v>
      </c>
      <c r="BG127" s="240">
        <f>IF(N127="zákl. přenesená",J127,0)</f>
        <v>0</v>
      </c>
      <c r="BH127" s="240">
        <f>IF(N127="sníž. přenesená",J127,0)</f>
        <v>0</v>
      </c>
      <c r="BI127" s="240">
        <f>IF(N127="nulová",J127,0)</f>
        <v>0</v>
      </c>
      <c r="BJ127" s="14" t="s">
        <v>86</v>
      </c>
      <c r="BK127" s="240">
        <f>ROUND(I127*H127,2)</f>
        <v>0</v>
      </c>
      <c r="BL127" s="14" t="s">
        <v>227</v>
      </c>
      <c r="BM127" s="239" t="s">
        <v>794</v>
      </c>
    </row>
    <row r="128" s="2" customFormat="1" ht="37.8" customHeight="1">
      <c r="A128" s="35"/>
      <c r="B128" s="36"/>
      <c r="C128" s="241" t="s">
        <v>88</v>
      </c>
      <c r="D128" s="241" t="s">
        <v>256</v>
      </c>
      <c r="E128" s="242" t="s">
        <v>795</v>
      </c>
      <c r="F128" s="243" t="s">
        <v>796</v>
      </c>
      <c r="G128" s="244" t="s">
        <v>221</v>
      </c>
      <c r="H128" s="245">
        <v>1100</v>
      </c>
      <c r="I128" s="246"/>
      <c r="J128" s="247">
        <f>ROUND(I128*H128,2)</f>
        <v>0</v>
      </c>
      <c r="K128" s="248"/>
      <c r="L128" s="41"/>
      <c r="M128" s="249" t="s">
        <v>1</v>
      </c>
      <c r="N128" s="250" t="s">
        <v>44</v>
      </c>
      <c r="O128" s="88"/>
      <c r="P128" s="237">
        <f>O128*H128</f>
        <v>0</v>
      </c>
      <c r="Q128" s="237">
        <v>0</v>
      </c>
      <c r="R128" s="237">
        <f>Q128*H128</f>
        <v>0</v>
      </c>
      <c r="S128" s="237">
        <v>0</v>
      </c>
      <c r="T128" s="238">
        <f>S128*H128</f>
        <v>0</v>
      </c>
      <c r="U128" s="35"/>
      <c r="V128" s="35"/>
      <c r="W128" s="35"/>
      <c r="X128" s="35"/>
      <c r="Y128" s="35"/>
      <c r="Z128" s="35"/>
      <c r="AA128" s="35"/>
      <c r="AB128" s="35"/>
      <c r="AC128" s="35"/>
      <c r="AD128" s="35"/>
      <c r="AE128" s="35"/>
      <c r="AR128" s="239" t="s">
        <v>227</v>
      </c>
      <c r="AT128" s="239" t="s">
        <v>256</v>
      </c>
      <c r="AU128" s="239" t="s">
        <v>86</v>
      </c>
      <c r="AY128" s="14" t="s">
        <v>215</v>
      </c>
      <c r="BE128" s="240">
        <f>IF(N128="základní",J128,0)</f>
        <v>0</v>
      </c>
      <c r="BF128" s="240">
        <f>IF(N128="snížená",J128,0)</f>
        <v>0</v>
      </c>
      <c r="BG128" s="240">
        <f>IF(N128="zákl. přenesená",J128,0)</f>
        <v>0</v>
      </c>
      <c r="BH128" s="240">
        <f>IF(N128="sníž. přenesená",J128,0)</f>
        <v>0</v>
      </c>
      <c r="BI128" s="240">
        <f>IF(N128="nulová",J128,0)</f>
        <v>0</v>
      </c>
      <c r="BJ128" s="14" t="s">
        <v>86</v>
      </c>
      <c r="BK128" s="240">
        <f>ROUND(I128*H128,2)</f>
        <v>0</v>
      </c>
      <c r="BL128" s="14" t="s">
        <v>227</v>
      </c>
      <c r="BM128" s="239" t="s">
        <v>797</v>
      </c>
    </row>
    <row r="129" s="2" customFormat="1" ht="24.15" customHeight="1">
      <c r="A129" s="35"/>
      <c r="B129" s="36"/>
      <c r="C129" s="241" t="s">
        <v>96</v>
      </c>
      <c r="D129" s="241" t="s">
        <v>256</v>
      </c>
      <c r="E129" s="242" t="s">
        <v>798</v>
      </c>
      <c r="F129" s="243" t="s">
        <v>799</v>
      </c>
      <c r="G129" s="244" t="s">
        <v>221</v>
      </c>
      <c r="H129" s="245">
        <v>220</v>
      </c>
      <c r="I129" s="246"/>
      <c r="J129" s="247">
        <f>ROUND(I129*H129,2)</f>
        <v>0</v>
      </c>
      <c r="K129" s="248"/>
      <c r="L129" s="41"/>
      <c r="M129" s="249" t="s">
        <v>1</v>
      </c>
      <c r="N129" s="250" t="s">
        <v>44</v>
      </c>
      <c r="O129" s="88"/>
      <c r="P129" s="237">
        <f>O129*H129</f>
        <v>0</v>
      </c>
      <c r="Q129" s="237">
        <v>0</v>
      </c>
      <c r="R129" s="237">
        <f>Q129*H129</f>
        <v>0</v>
      </c>
      <c r="S129" s="237">
        <v>0</v>
      </c>
      <c r="T129" s="238">
        <f>S129*H129</f>
        <v>0</v>
      </c>
      <c r="U129" s="35"/>
      <c r="V129" s="35"/>
      <c r="W129" s="35"/>
      <c r="X129" s="35"/>
      <c r="Y129" s="35"/>
      <c r="Z129" s="35"/>
      <c r="AA129" s="35"/>
      <c r="AB129" s="35"/>
      <c r="AC129" s="35"/>
      <c r="AD129" s="35"/>
      <c r="AE129" s="35"/>
      <c r="AR129" s="239" t="s">
        <v>227</v>
      </c>
      <c r="AT129" s="239" t="s">
        <v>256</v>
      </c>
      <c r="AU129" s="239" t="s">
        <v>86</v>
      </c>
      <c r="AY129" s="14" t="s">
        <v>215</v>
      </c>
      <c r="BE129" s="240">
        <f>IF(N129="základní",J129,0)</f>
        <v>0</v>
      </c>
      <c r="BF129" s="240">
        <f>IF(N129="snížená",J129,0)</f>
        <v>0</v>
      </c>
      <c r="BG129" s="240">
        <f>IF(N129="zákl. přenesená",J129,0)</f>
        <v>0</v>
      </c>
      <c r="BH129" s="240">
        <f>IF(N129="sníž. přenesená",J129,0)</f>
        <v>0</v>
      </c>
      <c r="BI129" s="240">
        <f>IF(N129="nulová",J129,0)</f>
        <v>0</v>
      </c>
      <c r="BJ129" s="14" t="s">
        <v>86</v>
      </c>
      <c r="BK129" s="240">
        <f>ROUND(I129*H129,2)</f>
        <v>0</v>
      </c>
      <c r="BL129" s="14" t="s">
        <v>227</v>
      </c>
      <c r="BM129" s="239" t="s">
        <v>800</v>
      </c>
    </row>
    <row r="130" s="2" customFormat="1" ht="21.75" customHeight="1">
      <c r="A130" s="35"/>
      <c r="B130" s="36"/>
      <c r="C130" s="241" t="s">
        <v>101</v>
      </c>
      <c r="D130" s="241" t="s">
        <v>256</v>
      </c>
      <c r="E130" s="242" t="s">
        <v>801</v>
      </c>
      <c r="F130" s="243" t="s">
        <v>802</v>
      </c>
      <c r="G130" s="244" t="s">
        <v>221</v>
      </c>
      <c r="H130" s="245">
        <v>440</v>
      </c>
      <c r="I130" s="246"/>
      <c r="J130" s="247">
        <f>ROUND(I130*H130,2)</f>
        <v>0</v>
      </c>
      <c r="K130" s="248"/>
      <c r="L130" s="41"/>
      <c r="M130" s="249" t="s">
        <v>1</v>
      </c>
      <c r="N130" s="250" t="s">
        <v>44</v>
      </c>
      <c r="O130" s="88"/>
      <c r="P130" s="237">
        <f>O130*H130</f>
        <v>0</v>
      </c>
      <c r="Q130" s="237">
        <v>0</v>
      </c>
      <c r="R130" s="237">
        <f>Q130*H130</f>
        <v>0</v>
      </c>
      <c r="S130" s="237">
        <v>0</v>
      </c>
      <c r="T130" s="238">
        <f>S130*H130</f>
        <v>0</v>
      </c>
      <c r="U130" s="35"/>
      <c r="V130" s="35"/>
      <c r="W130" s="35"/>
      <c r="X130" s="35"/>
      <c r="Y130" s="35"/>
      <c r="Z130" s="35"/>
      <c r="AA130" s="35"/>
      <c r="AB130" s="35"/>
      <c r="AC130" s="35"/>
      <c r="AD130" s="35"/>
      <c r="AE130" s="35"/>
      <c r="AR130" s="239" t="s">
        <v>227</v>
      </c>
      <c r="AT130" s="239" t="s">
        <v>256</v>
      </c>
      <c r="AU130" s="239" t="s">
        <v>86</v>
      </c>
      <c r="AY130" s="14" t="s">
        <v>215</v>
      </c>
      <c r="BE130" s="240">
        <f>IF(N130="základní",J130,0)</f>
        <v>0</v>
      </c>
      <c r="BF130" s="240">
        <f>IF(N130="snížená",J130,0)</f>
        <v>0</v>
      </c>
      <c r="BG130" s="240">
        <f>IF(N130="zákl. přenesená",J130,0)</f>
        <v>0</v>
      </c>
      <c r="BH130" s="240">
        <f>IF(N130="sníž. přenesená",J130,0)</f>
        <v>0</v>
      </c>
      <c r="BI130" s="240">
        <f>IF(N130="nulová",J130,0)</f>
        <v>0</v>
      </c>
      <c r="BJ130" s="14" t="s">
        <v>86</v>
      </c>
      <c r="BK130" s="240">
        <f>ROUND(I130*H130,2)</f>
        <v>0</v>
      </c>
      <c r="BL130" s="14" t="s">
        <v>227</v>
      </c>
      <c r="BM130" s="239" t="s">
        <v>803</v>
      </c>
    </row>
    <row r="131" s="2" customFormat="1" ht="21.75" customHeight="1">
      <c r="A131" s="35"/>
      <c r="B131" s="36"/>
      <c r="C131" s="241" t="s">
        <v>216</v>
      </c>
      <c r="D131" s="241" t="s">
        <v>256</v>
      </c>
      <c r="E131" s="242" t="s">
        <v>804</v>
      </c>
      <c r="F131" s="243" t="s">
        <v>805</v>
      </c>
      <c r="G131" s="244" t="s">
        <v>221</v>
      </c>
      <c r="H131" s="245">
        <v>440</v>
      </c>
      <c r="I131" s="246"/>
      <c r="J131" s="247">
        <f>ROUND(I131*H131,2)</f>
        <v>0</v>
      </c>
      <c r="K131" s="248"/>
      <c r="L131" s="41"/>
      <c r="M131" s="249" t="s">
        <v>1</v>
      </c>
      <c r="N131" s="250" t="s">
        <v>44</v>
      </c>
      <c r="O131" s="88"/>
      <c r="P131" s="237">
        <f>O131*H131</f>
        <v>0</v>
      </c>
      <c r="Q131" s="237">
        <v>0</v>
      </c>
      <c r="R131" s="237">
        <f>Q131*H131</f>
        <v>0</v>
      </c>
      <c r="S131" s="237">
        <v>0</v>
      </c>
      <c r="T131" s="238">
        <f>S131*H131</f>
        <v>0</v>
      </c>
      <c r="U131" s="35"/>
      <c r="V131" s="35"/>
      <c r="W131" s="35"/>
      <c r="X131" s="35"/>
      <c r="Y131" s="35"/>
      <c r="Z131" s="35"/>
      <c r="AA131" s="35"/>
      <c r="AB131" s="35"/>
      <c r="AC131" s="35"/>
      <c r="AD131" s="35"/>
      <c r="AE131" s="35"/>
      <c r="AR131" s="239" t="s">
        <v>227</v>
      </c>
      <c r="AT131" s="239" t="s">
        <v>256</v>
      </c>
      <c r="AU131" s="239" t="s">
        <v>86</v>
      </c>
      <c r="AY131" s="14" t="s">
        <v>215</v>
      </c>
      <c r="BE131" s="240">
        <f>IF(N131="základní",J131,0)</f>
        <v>0</v>
      </c>
      <c r="BF131" s="240">
        <f>IF(N131="snížená",J131,0)</f>
        <v>0</v>
      </c>
      <c r="BG131" s="240">
        <f>IF(N131="zákl. přenesená",J131,0)</f>
        <v>0</v>
      </c>
      <c r="BH131" s="240">
        <f>IF(N131="sníž. přenesená",J131,0)</f>
        <v>0</v>
      </c>
      <c r="BI131" s="240">
        <f>IF(N131="nulová",J131,0)</f>
        <v>0</v>
      </c>
      <c r="BJ131" s="14" t="s">
        <v>86</v>
      </c>
      <c r="BK131" s="240">
        <f>ROUND(I131*H131,2)</f>
        <v>0</v>
      </c>
      <c r="BL131" s="14" t="s">
        <v>227</v>
      </c>
      <c r="BM131" s="239" t="s">
        <v>806</v>
      </c>
    </row>
    <row r="132" s="2" customFormat="1" ht="24.15" customHeight="1">
      <c r="A132" s="35"/>
      <c r="B132" s="36"/>
      <c r="C132" s="241" t="s">
        <v>235</v>
      </c>
      <c r="D132" s="241" t="s">
        <v>256</v>
      </c>
      <c r="E132" s="242" t="s">
        <v>807</v>
      </c>
      <c r="F132" s="243" t="s">
        <v>808</v>
      </c>
      <c r="G132" s="244" t="s">
        <v>221</v>
      </c>
      <c r="H132" s="245">
        <v>440</v>
      </c>
      <c r="I132" s="246"/>
      <c r="J132" s="247">
        <f>ROUND(I132*H132,2)</f>
        <v>0</v>
      </c>
      <c r="K132" s="248"/>
      <c r="L132" s="41"/>
      <c r="M132" s="249" t="s">
        <v>1</v>
      </c>
      <c r="N132" s="250" t="s">
        <v>44</v>
      </c>
      <c r="O132" s="88"/>
      <c r="P132" s="237">
        <f>O132*H132</f>
        <v>0</v>
      </c>
      <c r="Q132" s="237">
        <v>0</v>
      </c>
      <c r="R132" s="237">
        <f>Q132*H132</f>
        <v>0</v>
      </c>
      <c r="S132" s="237">
        <v>0</v>
      </c>
      <c r="T132" s="238">
        <f>S132*H132</f>
        <v>0</v>
      </c>
      <c r="U132" s="35"/>
      <c r="V132" s="35"/>
      <c r="W132" s="35"/>
      <c r="X132" s="35"/>
      <c r="Y132" s="35"/>
      <c r="Z132" s="35"/>
      <c r="AA132" s="35"/>
      <c r="AB132" s="35"/>
      <c r="AC132" s="35"/>
      <c r="AD132" s="35"/>
      <c r="AE132" s="35"/>
      <c r="AR132" s="239" t="s">
        <v>227</v>
      </c>
      <c r="AT132" s="239" t="s">
        <v>256</v>
      </c>
      <c r="AU132" s="239" t="s">
        <v>86</v>
      </c>
      <c r="AY132" s="14" t="s">
        <v>215</v>
      </c>
      <c r="BE132" s="240">
        <f>IF(N132="základní",J132,0)</f>
        <v>0</v>
      </c>
      <c r="BF132" s="240">
        <f>IF(N132="snížená",J132,0)</f>
        <v>0</v>
      </c>
      <c r="BG132" s="240">
        <f>IF(N132="zákl. přenesená",J132,0)</f>
        <v>0</v>
      </c>
      <c r="BH132" s="240">
        <f>IF(N132="sníž. přenesená",J132,0)</f>
        <v>0</v>
      </c>
      <c r="BI132" s="240">
        <f>IF(N132="nulová",J132,0)</f>
        <v>0</v>
      </c>
      <c r="BJ132" s="14" t="s">
        <v>86</v>
      </c>
      <c r="BK132" s="240">
        <f>ROUND(I132*H132,2)</f>
        <v>0</v>
      </c>
      <c r="BL132" s="14" t="s">
        <v>227</v>
      </c>
      <c r="BM132" s="239" t="s">
        <v>809</v>
      </c>
    </row>
    <row r="133" s="2" customFormat="1" ht="24.15" customHeight="1">
      <c r="A133" s="35"/>
      <c r="B133" s="36"/>
      <c r="C133" s="241" t="s">
        <v>239</v>
      </c>
      <c r="D133" s="241" t="s">
        <v>256</v>
      </c>
      <c r="E133" s="242" t="s">
        <v>810</v>
      </c>
      <c r="F133" s="243" t="s">
        <v>811</v>
      </c>
      <c r="G133" s="244" t="s">
        <v>221</v>
      </c>
      <c r="H133" s="245">
        <v>440</v>
      </c>
      <c r="I133" s="246"/>
      <c r="J133" s="247">
        <f>ROUND(I133*H133,2)</f>
        <v>0</v>
      </c>
      <c r="K133" s="248"/>
      <c r="L133" s="41"/>
      <c r="M133" s="249" t="s">
        <v>1</v>
      </c>
      <c r="N133" s="250" t="s">
        <v>44</v>
      </c>
      <c r="O133" s="88"/>
      <c r="P133" s="237">
        <f>O133*H133</f>
        <v>0</v>
      </c>
      <c r="Q133" s="237">
        <v>0</v>
      </c>
      <c r="R133" s="237">
        <f>Q133*H133</f>
        <v>0</v>
      </c>
      <c r="S133" s="237">
        <v>0</v>
      </c>
      <c r="T133" s="238">
        <f>S133*H133</f>
        <v>0</v>
      </c>
      <c r="U133" s="35"/>
      <c r="V133" s="35"/>
      <c r="W133" s="35"/>
      <c r="X133" s="35"/>
      <c r="Y133" s="35"/>
      <c r="Z133" s="35"/>
      <c r="AA133" s="35"/>
      <c r="AB133" s="35"/>
      <c r="AC133" s="35"/>
      <c r="AD133" s="35"/>
      <c r="AE133" s="35"/>
      <c r="AR133" s="239" t="s">
        <v>227</v>
      </c>
      <c r="AT133" s="239" t="s">
        <v>256</v>
      </c>
      <c r="AU133" s="239" t="s">
        <v>86</v>
      </c>
      <c r="AY133" s="14" t="s">
        <v>215</v>
      </c>
      <c r="BE133" s="240">
        <f>IF(N133="základní",J133,0)</f>
        <v>0</v>
      </c>
      <c r="BF133" s="240">
        <f>IF(N133="snížená",J133,0)</f>
        <v>0</v>
      </c>
      <c r="BG133" s="240">
        <f>IF(N133="zákl. přenesená",J133,0)</f>
        <v>0</v>
      </c>
      <c r="BH133" s="240">
        <f>IF(N133="sníž. přenesená",J133,0)</f>
        <v>0</v>
      </c>
      <c r="BI133" s="240">
        <f>IF(N133="nulová",J133,0)</f>
        <v>0</v>
      </c>
      <c r="BJ133" s="14" t="s">
        <v>86</v>
      </c>
      <c r="BK133" s="240">
        <f>ROUND(I133*H133,2)</f>
        <v>0</v>
      </c>
      <c r="BL133" s="14" t="s">
        <v>227</v>
      </c>
      <c r="BM133" s="239" t="s">
        <v>812</v>
      </c>
    </row>
    <row r="134" s="2" customFormat="1" ht="24.15" customHeight="1">
      <c r="A134" s="35"/>
      <c r="B134" s="36"/>
      <c r="C134" s="241" t="s">
        <v>222</v>
      </c>
      <c r="D134" s="241" t="s">
        <v>256</v>
      </c>
      <c r="E134" s="242" t="s">
        <v>813</v>
      </c>
      <c r="F134" s="243" t="s">
        <v>814</v>
      </c>
      <c r="G134" s="244" t="s">
        <v>221</v>
      </c>
      <c r="H134" s="245">
        <v>440</v>
      </c>
      <c r="I134" s="246"/>
      <c r="J134" s="247">
        <f>ROUND(I134*H134,2)</f>
        <v>0</v>
      </c>
      <c r="K134" s="248"/>
      <c r="L134" s="41"/>
      <c r="M134" s="249" t="s">
        <v>1</v>
      </c>
      <c r="N134" s="250" t="s">
        <v>44</v>
      </c>
      <c r="O134" s="88"/>
      <c r="P134" s="237">
        <f>O134*H134</f>
        <v>0</v>
      </c>
      <c r="Q134" s="237">
        <v>0</v>
      </c>
      <c r="R134" s="237">
        <f>Q134*H134</f>
        <v>0</v>
      </c>
      <c r="S134" s="237">
        <v>0</v>
      </c>
      <c r="T134" s="238">
        <f>S134*H134</f>
        <v>0</v>
      </c>
      <c r="U134" s="35"/>
      <c r="V134" s="35"/>
      <c r="W134" s="35"/>
      <c r="X134" s="35"/>
      <c r="Y134" s="35"/>
      <c r="Z134" s="35"/>
      <c r="AA134" s="35"/>
      <c r="AB134" s="35"/>
      <c r="AC134" s="35"/>
      <c r="AD134" s="35"/>
      <c r="AE134" s="35"/>
      <c r="AR134" s="239" t="s">
        <v>227</v>
      </c>
      <c r="AT134" s="239" t="s">
        <v>256</v>
      </c>
      <c r="AU134" s="239" t="s">
        <v>86</v>
      </c>
      <c r="AY134" s="14" t="s">
        <v>215</v>
      </c>
      <c r="BE134" s="240">
        <f>IF(N134="základní",J134,0)</f>
        <v>0</v>
      </c>
      <c r="BF134" s="240">
        <f>IF(N134="snížená",J134,0)</f>
        <v>0</v>
      </c>
      <c r="BG134" s="240">
        <f>IF(N134="zákl. přenesená",J134,0)</f>
        <v>0</v>
      </c>
      <c r="BH134" s="240">
        <f>IF(N134="sníž. přenesená",J134,0)</f>
        <v>0</v>
      </c>
      <c r="BI134" s="240">
        <f>IF(N134="nulová",J134,0)</f>
        <v>0</v>
      </c>
      <c r="BJ134" s="14" t="s">
        <v>86</v>
      </c>
      <c r="BK134" s="240">
        <f>ROUND(I134*H134,2)</f>
        <v>0</v>
      </c>
      <c r="BL134" s="14" t="s">
        <v>227</v>
      </c>
      <c r="BM134" s="239" t="s">
        <v>815</v>
      </c>
    </row>
    <row r="135" s="2" customFormat="1" ht="21.75" customHeight="1">
      <c r="A135" s="35"/>
      <c r="B135" s="36"/>
      <c r="C135" s="241" t="s">
        <v>246</v>
      </c>
      <c r="D135" s="241" t="s">
        <v>256</v>
      </c>
      <c r="E135" s="242" t="s">
        <v>816</v>
      </c>
      <c r="F135" s="243" t="s">
        <v>817</v>
      </c>
      <c r="G135" s="244" t="s">
        <v>221</v>
      </c>
      <c r="H135" s="245">
        <v>220</v>
      </c>
      <c r="I135" s="246"/>
      <c r="J135" s="247">
        <f>ROUND(I135*H135,2)</f>
        <v>0</v>
      </c>
      <c r="K135" s="248"/>
      <c r="L135" s="41"/>
      <c r="M135" s="249" t="s">
        <v>1</v>
      </c>
      <c r="N135" s="250" t="s">
        <v>44</v>
      </c>
      <c r="O135" s="88"/>
      <c r="P135" s="237">
        <f>O135*H135</f>
        <v>0</v>
      </c>
      <c r="Q135" s="237">
        <v>0</v>
      </c>
      <c r="R135" s="237">
        <f>Q135*H135</f>
        <v>0</v>
      </c>
      <c r="S135" s="237">
        <v>0</v>
      </c>
      <c r="T135" s="238">
        <f>S135*H135</f>
        <v>0</v>
      </c>
      <c r="U135" s="35"/>
      <c r="V135" s="35"/>
      <c r="W135" s="35"/>
      <c r="X135" s="35"/>
      <c r="Y135" s="35"/>
      <c r="Z135" s="35"/>
      <c r="AA135" s="35"/>
      <c r="AB135" s="35"/>
      <c r="AC135" s="35"/>
      <c r="AD135" s="35"/>
      <c r="AE135" s="35"/>
      <c r="AR135" s="239" t="s">
        <v>227</v>
      </c>
      <c r="AT135" s="239" t="s">
        <v>256</v>
      </c>
      <c r="AU135" s="239" t="s">
        <v>86</v>
      </c>
      <c r="AY135" s="14" t="s">
        <v>215</v>
      </c>
      <c r="BE135" s="240">
        <f>IF(N135="základní",J135,0)</f>
        <v>0</v>
      </c>
      <c r="BF135" s="240">
        <f>IF(N135="snížená",J135,0)</f>
        <v>0</v>
      </c>
      <c r="BG135" s="240">
        <f>IF(N135="zákl. přenesená",J135,0)</f>
        <v>0</v>
      </c>
      <c r="BH135" s="240">
        <f>IF(N135="sníž. přenesená",J135,0)</f>
        <v>0</v>
      </c>
      <c r="BI135" s="240">
        <f>IF(N135="nulová",J135,0)</f>
        <v>0</v>
      </c>
      <c r="BJ135" s="14" t="s">
        <v>86</v>
      </c>
      <c r="BK135" s="240">
        <f>ROUND(I135*H135,2)</f>
        <v>0</v>
      </c>
      <c r="BL135" s="14" t="s">
        <v>227</v>
      </c>
      <c r="BM135" s="239" t="s">
        <v>818</v>
      </c>
    </row>
    <row r="136" s="2" customFormat="1" ht="21.75" customHeight="1">
      <c r="A136" s="35"/>
      <c r="B136" s="36"/>
      <c r="C136" s="241" t="s">
        <v>251</v>
      </c>
      <c r="D136" s="241" t="s">
        <v>256</v>
      </c>
      <c r="E136" s="242" t="s">
        <v>819</v>
      </c>
      <c r="F136" s="243" t="s">
        <v>820</v>
      </c>
      <c r="G136" s="244" t="s">
        <v>221</v>
      </c>
      <c r="H136" s="245">
        <v>440</v>
      </c>
      <c r="I136" s="246"/>
      <c r="J136" s="247">
        <f>ROUND(I136*H136,2)</f>
        <v>0</v>
      </c>
      <c r="K136" s="248"/>
      <c r="L136" s="41"/>
      <c r="M136" s="249" t="s">
        <v>1</v>
      </c>
      <c r="N136" s="250" t="s">
        <v>44</v>
      </c>
      <c r="O136" s="88"/>
      <c r="P136" s="237">
        <f>O136*H136</f>
        <v>0</v>
      </c>
      <c r="Q136" s="237">
        <v>0</v>
      </c>
      <c r="R136" s="237">
        <f>Q136*H136</f>
        <v>0</v>
      </c>
      <c r="S136" s="237">
        <v>0</v>
      </c>
      <c r="T136" s="238">
        <f>S136*H136</f>
        <v>0</v>
      </c>
      <c r="U136" s="35"/>
      <c r="V136" s="35"/>
      <c r="W136" s="35"/>
      <c r="X136" s="35"/>
      <c r="Y136" s="35"/>
      <c r="Z136" s="35"/>
      <c r="AA136" s="35"/>
      <c r="AB136" s="35"/>
      <c r="AC136" s="35"/>
      <c r="AD136" s="35"/>
      <c r="AE136" s="35"/>
      <c r="AR136" s="239" t="s">
        <v>227</v>
      </c>
      <c r="AT136" s="239" t="s">
        <v>256</v>
      </c>
      <c r="AU136" s="239" t="s">
        <v>86</v>
      </c>
      <c r="AY136" s="14" t="s">
        <v>215</v>
      </c>
      <c r="BE136" s="240">
        <f>IF(N136="základní",J136,0)</f>
        <v>0</v>
      </c>
      <c r="BF136" s="240">
        <f>IF(N136="snížená",J136,0)</f>
        <v>0</v>
      </c>
      <c r="BG136" s="240">
        <f>IF(N136="zákl. přenesená",J136,0)</f>
        <v>0</v>
      </c>
      <c r="BH136" s="240">
        <f>IF(N136="sníž. přenesená",J136,0)</f>
        <v>0</v>
      </c>
      <c r="BI136" s="240">
        <f>IF(N136="nulová",J136,0)</f>
        <v>0</v>
      </c>
      <c r="BJ136" s="14" t="s">
        <v>86</v>
      </c>
      <c r="BK136" s="240">
        <f>ROUND(I136*H136,2)</f>
        <v>0</v>
      </c>
      <c r="BL136" s="14" t="s">
        <v>227</v>
      </c>
      <c r="BM136" s="239" t="s">
        <v>821</v>
      </c>
    </row>
    <row r="137" s="2" customFormat="1" ht="21.75" customHeight="1">
      <c r="A137" s="35"/>
      <c r="B137" s="36"/>
      <c r="C137" s="241" t="s">
        <v>255</v>
      </c>
      <c r="D137" s="241" t="s">
        <v>256</v>
      </c>
      <c r="E137" s="242" t="s">
        <v>822</v>
      </c>
      <c r="F137" s="243" t="s">
        <v>823</v>
      </c>
      <c r="G137" s="244" t="s">
        <v>221</v>
      </c>
      <c r="H137" s="245">
        <v>220</v>
      </c>
      <c r="I137" s="246"/>
      <c r="J137" s="247">
        <f>ROUND(I137*H137,2)</f>
        <v>0</v>
      </c>
      <c r="K137" s="248"/>
      <c r="L137" s="41"/>
      <c r="M137" s="249" t="s">
        <v>1</v>
      </c>
      <c r="N137" s="250" t="s">
        <v>44</v>
      </c>
      <c r="O137" s="88"/>
      <c r="P137" s="237">
        <f>O137*H137</f>
        <v>0</v>
      </c>
      <c r="Q137" s="237">
        <v>0</v>
      </c>
      <c r="R137" s="237">
        <f>Q137*H137</f>
        <v>0</v>
      </c>
      <c r="S137" s="237">
        <v>0</v>
      </c>
      <c r="T137" s="238">
        <f>S137*H137</f>
        <v>0</v>
      </c>
      <c r="U137" s="35"/>
      <c r="V137" s="35"/>
      <c r="W137" s="35"/>
      <c r="X137" s="35"/>
      <c r="Y137" s="35"/>
      <c r="Z137" s="35"/>
      <c r="AA137" s="35"/>
      <c r="AB137" s="35"/>
      <c r="AC137" s="35"/>
      <c r="AD137" s="35"/>
      <c r="AE137" s="35"/>
      <c r="AR137" s="239" t="s">
        <v>227</v>
      </c>
      <c r="AT137" s="239" t="s">
        <v>256</v>
      </c>
      <c r="AU137" s="239" t="s">
        <v>86</v>
      </c>
      <c r="AY137" s="14" t="s">
        <v>215</v>
      </c>
      <c r="BE137" s="240">
        <f>IF(N137="základní",J137,0)</f>
        <v>0</v>
      </c>
      <c r="BF137" s="240">
        <f>IF(N137="snížená",J137,0)</f>
        <v>0</v>
      </c>
      <c r="BG137" s="240">
        <f>IF(N137="zákl. přenesená",J137,0)</f>
        <v>0</v>
      </c>
      <c r="BH137" s="240">
        <f>IF(N137="sníž. přenesená",J137,0)</f>
        <v>0</v>
      </c>
      <c r="BI137" s="240">
        <f>IF(N137="nulová",J137,0)</f>
        <v>0</v>
      </c>
      <c r="BJ137" s="14" t="s">
        <v>86</v>
      </c>
      <c r="BK137" s="240">
        <f>ROUND(I137*H137,2)</f>
        <v>0</v>
      </c>
      <c r="BL137" s="14" t="s">
        <v>227</v>
      </c>
      <c r="BM137" s="239" t="s">
        <v>824</v>
      </c>
    </row>
    <row r="138" s="2" customFormat="1" ht="21.75" customHeight="1">
      <c r="A138" s="35"/>
      <c r="B138" s="36"/>
      <c r="C138" s="241" t="s">
        <v>261</v>
      </c>
      <c r="D138" s="241" t="s">
        <v>256</v>
      </c>
      <c r="E138" s="242" t="s">
        <v>825</v>
      </c>
      <c r="F138" s="243" t="s">
        <v>826</v>
      </c>
      <c r="G138" s="244" t="s">
        <v>221</v>
      </c>
      <c r="H138" s="245">
        <v>220</v>
      </c>
      <c r="I138" s="246"/>
      <c r="J138" s="247">
        <f>ROUND(I138*H138,2)</f>
        <v>0</v>
      </c>
      <c r="K138" s="248"/>
      <c r="L138" s="41"/>
      <c r="M138" s="249" t="s">
        <v>1</v>
      </c>
      <c r="N138" s="250" t="s">
        <v>44</v>
      </c>
      <c r="O138" s="88"/>
      <c r="P138" s="237">
        <f>O138*H138</f>
        <v>0</v>
      </c>
      <c r="Q138" s="237">
        <v>0</v>
      </c>
      <c r="R138" s="237">
        <f>Q138*H138</f>
        <v>0</v>
      </c>
      <c r="S138" s="237">
        <v>0</v>
      </c>
      <c r="T138" s="238">
        <f>S138*H138</f>
        <v>0</v>
      </c>
      <c r="U138" s="35"/>
      <c r="V138" s="35"/>
      <c r="W138" s="35"/>
      <c r="X138" s="35"/>
      <c r="Y138" s="35"/>
      <c r="Z138" s="35"/>
      <c r="AA138" s="35"/>
      <c r="AB138" s="35"/>
      <c r="AC138" s="35"/>
      <c r="AD138" s="35"/>
      <c r="AE138" s="35"/>
      <c r="AR138" s="239" t="s">
        <v>227</v>
      </c>
      <c r="AT138" s="239" t="s">
        <v>256</v>
      </c>
      <c r="AU138" s="239" t="s">
        <v>86</v>
      </c>
      <c r="AY138" s="14" t="s">
        <v>215</v>
      </c>
      <c r="BE138" s="240">
        <f>IF(N138="základní",J138,0)</f>
        <v>0</v>
      </c>
      <c r="BF138" s="240">
        <f>IF(N138="snížená",J138,0)</f>
        <v>0</v>
      </c>
      <c r="BG138" s="240">
        <f>IF(N138="zákl. přenesená",J138,0)</f>
        <v>0</v>
      </c>
      <c r="BH138" s="240">
        <f>IF(N138="sníž. přenesená",J138,0)</f>
        <v>0</v>
      </c>
      <c r="BI138" s="240">
        <f>IF(N138="nulová",J138,0)</f>
        <v>0</v>
      </c>
      <c r="BJ138" s="14" t="s">
        <v>86</v>
      </c>
      <c r="BK138" s="240">
        <f>ROUND(I138*H138,2)</f>
        <v>0</v>
      </c>
      <c r="BL138" s="14" t="s">
        <v>227</v>
      </c>
      <c r="BM138" s="239" t="s">
        <v>827</v>
      </c>
    </row>
    <row r="139" s="2" customFormat="1" ht="24.15" customHeight="1">
      <c r="A139" s="35"/>
      <c r="B139" s="36"/>
      <c r="C139" s="241" t="s">
        <v>265</v>
      </c>
      <c r="D139" s="241" t="s">
        <v>256</v>
      </c>
      <c r="E139" s="242" t="s">
        <v>828</v>
      </c>
      <c r="F139" s="243" t="s">
        <v>829</v>
      </c>
      <c r="G139" s="244" t="s">
        <v>226</v>
      </c>
      <c r="H139" s="245">
        <v>220</v>
      </c>
      <c r="I139" s="246"/>
      <c r="J139" s="247">
        <f>ROUND(I139*H139,2)</f>
        <v>0</v>
      </c>
      <c r="K139" s="248"/>
      <c r="L139" s="41"/>
      <c r="M139" s="249" t="s">
        <v>1</v>
      </c>
      <c r="N139" s="250" t="s">
        <v>44</v>
      </c>
      <c r="O139" s="88"/>
      <c r="P139" s="237">
        <f>O139*H139</f>
        <v>0</v>
      </c>
      <c r="Q139" s="237">
        <v>0</v>
      </c>
      <c r="R139" s="237">
        <f>Q139*H139</f>
        <v>0</v>
      </c>
      <c r="S139" s="237">
        <v>0</v>
      </c>
      <c r="T139" s="238">
        <f>S139*H139</f>
        <v>0</v>
      </c>
      <c r="U139" s="35"/>
      <c r="V139" s="35"/>
      <c r="W139" s="35"/>
      <c r="X139" s="35"/>
      <c r="Y139" s="35"/>
      <c r="Z139" s="35"/>
      <c r="AA139" s="35"/>
      <c r="AB139" s="35"/>
      <c r="AC139" s="35"/>
      <c r="AD139" s="35"/>
      <c r="AE139" s="35"/>
      <c r="AR139" s="239" t="s">
        <v>227</v>
      </c>
      <c r="AT139" s="239" t="s">
        <v>256</v>
      </c>
      <c r="AU139" s="239" t="s">
        <v>86</v>
      </c>
      <c r="AY139" s="14" t="s">
        <v>215</v>
      </c>
      <c r="BE139" s="240">
        <f>IF(N139="základní",J139,0)</f>
        <v>0</v>
      </c>
      <c r="BF139" s="240">
        <f>IF(N139="snížená",J139,0)</f>
        <v>0</v>
      </c>
      <c r="BG139" s="240">
        <f>IF(N139="zákl. přenesená",J139,0)</f>
        <v>0</v>
      </c>
      <c r="BH139" s="240">
        <f>IF(N139="sníž. přenesená",J139,0)</f>
        <v>0</v>
      </c>
      <c r="BI139" s="240">
        <f>IF(N139="nulová",J139,0)</f>
        <v>0</v>
      </c>
      <c r="BJ139" s="14" t="s">
        <v>86</v>
      </c>
      <c r="BK139" s="240">
        <f>ROUND(I139*H139,2)</f>
        <v>0</v>
      </c>
      <c r="BL139" s="14" t="s">
        <v>227</v>
      </c>
      <c r="BM139" s="239" t="s">
        <v>830</v>
      </c>
    </row>
    <row r="140" s="2" customFormat="1" ht="24.15" customHeight="1">
      <c r="A140" s="35"/>
      <c r="B140" s="36"/>
      <c r="C140" s="241" t="s">
        <v>269</v>
      </c>
      <c r="D140" s="241" t="s">
        <v>256</v>
      </c>
      <c r="E140" s="242" t="s">
        <v>831</v>
      </c>
      <c r="F140" s="243" t="s">
        <v>832</v>
      </c>
      <c r="G140" s="244" t="s">
        <v>833</v>
      </c>
      <c r="H140" s="245">
        <v>12</v>
      </c>
      <c r="I140" s="246"/>
      <c r="J140" s="247">
        <f>ROUND(I140*H140,2)</f>
        <v>0</v>
      </c>
      <c r="K140" s="248"/>
      <c r="L140" s="41"/>
      <c r="M140" s="249" t="s">
        <v>1</v>
      </c>
      <c r="N140" s="250" t="s">
        <v>44</v>
      </c>
      <c r="O140" s="88"/>
      <c r="P140" s="237">
        <f>O140*H140</f>
        <v>0</v>
      </c>
      <c r="Q140" s="237">
        <v>0</v>
      </c>
      <c r="R140" s="237">
        <f>Q140*H140</f>
        <v>0</v>
      </c>
      <c r="S140" s="237">
        <v>0</v>
      </c>
      <c r="T140" s="238">
        <f>S140*H140</f>
        <v>0</v>
      </c>
      <c r="U140" s="35"/>
      <c r="V140" s="35"/>
      <c r="W140" s="35"/>
      <c r="X140" s="35"/>
      <c r="Y140" s="35"/>
      <c r="Z140" s="35"/>
      <c r="AA140" s="35"/>
      <c r="AB140" s="35"/>
      <c r="AC140" s="35"/>
      <c r="AD140" s="35"/>
      <c r="AE140" s="35"/>
      <c r="AR140" s="239" t="s">
        <v>227</v>
      </c>
      <c r="AT140" s="239" t="s">
        <v>256</v>
      </c>
      <c r="AU140" s="239" t="s">
        <v>86</v>
      </c>
      <c r="AY140" s="14" t="s">
        <v>215</v>
      </c>
      <c r="BE140" s="240">
        <f>IF(N140="základní",J140,0)</f>
        <v>0</v>
      </c>
      <c r="BF140" s="240">
        <f>IF(N140="snížená",J140,0)</f>
        <v>0</v>
      </c>
      <c r="BG140" s="240">
        <f>IF(N140="zákl. přenesená",J140,0)</f>
        <v>0</v>
      </c>
      <c r="BH140" s="240">
        <f>IF(N140="sníž. přenesená",J140,0)</f>
        <v>0</v>
      </c>
      <c r="BI140" s="240">
        <f>IF(N140="nulová",J140,0)</f>
        <v>0</v>
      </c>
      <c r="BJ140" s="14" t="s">
        <v>86</v>
      </c>
      <c r="BK140" s="240">
        <f>ROUND(I140*H140,2)</f>
        <v>0</v>
      </c>
      <c r="BL140" s="14" t="s">
        <v>227</v>
      </c>
      <c r="BM140" s="239" t="s">
        <v>834</v>
      </c>
    </row>
    <row r="141" s="2" customFormat="1" ht="16.5" customHeight="1">
      <c r="A141" s="35"/>
      <c r="B141" s="36"/>
      <c r="C141" s="241" t="s">
        <v>8</v>
      </c>
      <c r="D141" s="241" t="s">
        <v>256</v>
      </c>
      <c r="E141" s="242" t="s">
        <v>835</v>
      </c>
      <c r="F141" s="243" t="s">
        <v>836</v>
      </c>
      <c r="G141" s="244" t="s">
        <v>833</v>
      </c>
      <c r="H141" s="245">
        <v>20</v>
      </c>
      <c r="I141" s="246"/>
      <c r="J141" s="247">
        <f>ROUND(I141*H141,2)</f>
        <v>0</v>
      </c>
      <c r="K141" s="248"/>
      <c r="L141" s="41"/>
      <c r="M141" s="251" t="s">
        <v>1</v>
      </c>
      <c r="N141" s="252" t="s">
        <v>44</v>
      </c>
      <c r="O141" s="253"/>
      <c r="P141" s="254">
        <f>O141*H141</f>
        <v>0</v>
      </c>
      <c r="Q141" s="254">
        <v>0</v>
      </c>
      <c r="R141" s="254">
        <f>Q141*H141</f>
        <v>0</v>
      </c>
      <c r="S141" s="254">
        <v>0</v>
      </c>
      <c r="T141" s="255">
        <f>S141*H141</f>
        <v>0</v>
      </c>
      <c r="U141" s="35"/>
      <c r="V141" s="35"/>
      <c r="W141" s="35"/>
      <c r="X141" s="35"/>
      <c r="Y141" s="35"/>
      <c r="Z141" s="35"/>
      <c r="AA141" s="35"/>
      <c r="AB141" s="35"/>
      <c r="AC141" s="35"/>
      <c r="AD141" s="35"/>
      <c r="AE141" s="35"/>
      <c r="AR141" s="239" t="s">
        <v>227</v>
      </c>
      <c r="AT141" s="239" t="s">
        <v>256</v>
      </c>
      <c r="AU141" s="239" t="s">
        <v>86</v>
      </c>
      <c r="AY141" s="14" t="s">
        <v>215</v>
      </c>
      <c r="BE141" s="240">
        <f>IF(N141="základní",J141,0)</f>
        <v>0</v>
      </c>
      <c r="BF141" s="240">
        <f>IF(N141="snížená",J141,0)</f>
        <v>0</v>
      </c>
      <c r="BG141" s="240">
        <f>IF(N141="zákl. přenesená",J141,0)</f>
        <v>0</v>
      </c>
      <c r="BH141" s="240">
        <f>IF(N141="sníž. přenesená",J141,0)</f>
        <v>0</v>
      </c>
      <c r="BI141" s="240">
        <f>IF(N141="nulová",J141,0)</f>
        <v>0</v>
      </c>
      <c r="BJ141" s="14" t="s">
        <v>86</v>
      </c>
      <c r="BK141" s="240">
        <f>ROUND(I141*H141,2)</f>
        <v>0</v>
      </c>
      <c r="BL141" s="14" t="s">
        <v>227</v>
      </c>
      <c r="BM141" s="239" t="s">
        <v>837</v>
      </c>
    </row>
    <row r="142" s="2" customFormat="1" ht="6.96" customHeight="1">
      <c r="A142" s="35"/>
      <c r="B142" s="63"/>
      <c r="C142" s="64"/>
      <c r="D142" s="64"/>
      <c r="E142" s="64"/>
      <c r="F142" s="64"/>
      <c r="G142" s="64"/>
      <c r="H142" s="64"/>
      <c r="I142" s="64"/>
      <c r="J142" s="64"/>
      <c r="K142" s="64"/>
      <c r="L142" s="41"/>
      <c r="M142" s="35"/>
      <c r="O142" s="35"/>
      <c r="P142" s="35"/>
      <c r="Q142" s="35"/>
      <c r="R142" s="35"/>
      <c r="S142" s="35"/>
      <c r="T142" s="35"/>
      <c r="U142" s="35"/>
      <c r="V142" s="35"/>
      <c r="W142" s="35"/>
      <c r="X142" s="35"/>
      <c r="Y142" s="35"/>
      <c r="Z142" s="35"/>
      <c r="AA142" s="35"/>
      <c r="AB142" s="35"/>
      <c r="AC142" s="35"/>
      <c r="AD142" s="35"/>
      <c r="AE142" s="35"/>
    </row>
  </sheetData>
  <sheetProtection sheet="1" autoFilter="0" formatColumns="0" formatRows="0" objects="1" scenarios="1" spinCount="100000" saltValue="HiRg24aIg0NbEv27it8R8pIea2lUtNBPxHCIkhsvU++j7Ifq3XFaWWZ5aN8j3xlNcY15PwGCA2CG+brTWf61oA==" hashValue="J05P5zJxIwbfqHoJHjw7JCS5rAA4TfsGyrqk4zIB15LJAagQTtqCaXN+fyd3RLD++iUXOSakE4DWf8doFvbu4A==" algorithmName="SHA-512" password="CC35"/>
  <autoFilter ref="C124:K141"/>
  <mergeCells count="15">
    <mergeCell ref="E7:H7"/>
    <mergeCell ref="E11:H11"/>
    <mergeCell ref="E9:H9"/>
    <mergeCell ref="E13:H13"/>
    <mergeCell ref="E22:H22"/>
    <mergeCell ref="E31:H31"/>
    <mergeCell ref="E85:H85"/>
    <mergeCell ref="E89:H89"/>
    <mergeCell ref="E87:H87"/>
    <mergeCell ref="E91:H91"/>
    <mergeCell ref="E111:H111"/>
    <mergeCell ref="E115:H115"/>
    <mergeCell ref="E113:H113"/>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120</v>
      </c>
    </row>
    <row r="3" s="1" customFormat="1" ht="6.96" customHeight="1">
      <c r="B3" s="144"/>
      <c r="C3" s="145"/>
      <c r="D3" s="145"/>
      <c r="E3" s="145"/>
      <c r="F3" s="145"/>
      <c r="G3" s="145"/>
      <c r="H3" s="145"/>
      <c r="I3" s="145"/>
      <c r="J3" s="145"/>
      <c r="K3" s="145"/>
      <c r="L3" s="17"/>
      <c r="AT3" s="14" t="s">
        <v>88</v>
      </c>
    </row>
    <row r="4" s="1" customFormat="1" ht="24.96" customHeight="1">
      <c r="B4" s="17"/>
      <c r="D4" s="146" t="s">
        <v>185</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úseku Nejdek - Nové Hamry</v>
      </c>
      <c r="F7" s="148"/>
      <c r="G7" s="148"/>
      <c r="H7" s="148"/>
      <c r="L7" s="17"/>
    </row>
    <row r="8">
      <c r="B8" s="17"/>
      <c r="D8" s="148" t="s">
        <v>186</v>
      </c>
      <c r="L8" s="17"/>
    </row>
    <row r="9" s="1" customFormat="1" ht="16.5" customHeight="1">
      <c r="B9" s="17"/>
      <c r="E9" s="149" t="s">
        <v>187</v>
      </c>
      <c r="F9" s="1"/>
      <c r="G9" s="1"/>
      <c r="H9" s="1"/>
      <c r="L9" s="17"/>
    </row>
    <row r="10" s="1" customFormat="1" ht="12" customHeight="1">
      <c r="B10" s="17"/>
      <c r="D10" s="148" t="s">
        <v>188</v>
      </c>
      <c r="L10" s="17"/>
    </row>
    <row r="11" s="2" customFormat="1" ht="16.5" customHeight="1">
      <c r="A11" s="35"/>
      <c r="B11" s="41"/>
      <c r="C11" s="35"/>
      <c r="D11" s="35"/>
      <c r="E11" s="150" t="s">
        <v>838</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190</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839</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26. 9. 2022</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26</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27</v>
      </c>
      <c r="F19" s="35"/>
      <c r="G19" s="35"/>
      <c r="H19" s="35"/>
      <c r="I19" s="148" t="s">
        <v>28</v>
      </c>
      <c r="J19" s="138" t="s">
        <v>1</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30</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28</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32</v>
      </c>
      <c r="E24" s="35"/>
      <c r="F24" s="35"/>
      <c r="G24" s="35"/>
      <c r="H24" s="35"/>
      <c r="I24" s="148" t="s">
        <v>25</v>
      </c>
      <c r="J24" s="138" t="s">
        <v>33</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34</v>
      </c>
      <c r="F25" s="35"/>
      <c r="G25" s="35"/>
      <c r="H25" s="35"/>
      <c r="I25" s="148" t="s">
        <v>28</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36</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37</v>
      </c>
      <c r="F28" s="35"/>
      <c r="G28" s="35"/>
      <c r="H28" s="35"/>
      <c r="I28" s="148" t="s">
        <v>28</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38</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39</v>
      </c>
      <c r="E34" s="35"/>
      <c r="F34" s="35"/>
      <c r="G34" s="35"/>
      <c r="H34" s="35"/>
      <c r="I34" s="35"/>
      <c r="J34" s="159">
        <f>ROUND(J127,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41</v>
      </c>
      <c r="G36" s="35"/>
      <c r="H36" s="35"/>
      <c r="I36" s="160" t="s">
        <v>40</v>
      </c>
      <c r="J36" s="160" t="s">
        <v>42</v>
      </c>
      <c r="K36" s="35"/>
      <c r="L36" s="60"/>
      <c r="S36" s="35"/>
      <c r="T36" s="35"/>
      <c r="U36" s="35"/>
      <c r="V36" s="35"/>
      <c r="W36" s="35"/>
      <c r="X36" s="35"/>
      <c r="Y36" s="35"/>
      <c r="Z36" s="35"/>
      <c r="AA36" s="35"/>
      <c r="AB36" s="35"/>
      <c r="AC36" s="35"/>
      <c r="AD36" s="35"/>
      <c r="AE36" s="35"/>
    </row>
    <row r="37" s="2" customFormat="1" ht="14.4" customHeight="1">
      <c r="A37" s="35"/>
      <c r="B37" s="41"/>
      <c r="C37" s="35"/>
      <c r="D37" s="150" t="s">
        <v>43</v>
      </c>
      <c r="E37" s="148" t="s">
        <v>44</v>
      </c>
      <c r="F37" s="161">
        <f>ROUND((SUM(BE127:BE145)),  2)</f>
        <v>0</v>
      </c>
      <c r="G37" s="35"/>
      <c r="H37" s="35"/>
      <c r="I37" s="162">
        <v>0.20999999999999999</v>
      </c>
      <c r="J37" s="161">
        <f>ROUND(((SUM(BE127:BE145))*I37),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45</v>
      </c>
      <c r="F38" s="161">
        <f>ROUND((SUM(BF127:BF145)),  2)</f>
        <v>0</v>
      </c>
      <c r="G38" s="35"/>
      <c r="H38" s="35"/>
      <c r="I38" s="162">
        <v>0.14999999999999999</v>
      </c>
      <c r="J38" s="161">
        <f>ROUND(((SUM(BF127:BF145))*I38),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46</v>
      </c>
      <c r="F39" s="161">
        <f>ROUND((SUM(BG127:BG145)),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47</v>
      </c>
      <c r="F40" s="161">
        <f>ROUND((SUM(BH127:BH145)),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48</v>
      </c>
      <c r="F41" s="161">
        <f>ROUND((SUM(BI127:BI145)),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49</v>
      </c>
      <c r="E43" s="165"/>
      <c r="F43" s="165"/>
      <c r="G43" s="166" t="s">
        <v>50</v>
      </c>
      <c r="H43" s="167" t="s">
        <v>51</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52</v>
      </c>
      <c r="E50" s="171"/>
      <c r="F50" s="171"/>
      <c r="G50" s="170" t="s">
        <v>53</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54</v>
      </c>
      <c r="E61" s="173"/>
      <c r="F61" s="174" t="s">
        <v>55</v>
      </c>
      <c r="G61" s="172" t="s">
        <v>54</v>
      </c>
      <c r="H61" s="173"/>
      <c r="I61" s="173"/>
      <c r="J61" s="175" t="s">
        <v>55</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56</v>
      </c>
      <c r="E65" s="176"/>
      <c r="F65" s="176"/>
      <c r="G65" s="170" t="s">
        <v>57</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54</v>
      </c>
      <c r="E76" s="173"/>
      <c r="F76" s="174" t="s">
        <v>55</v>
      </c>
      <c r="G76" s="172" t="s">
        <v>54</v>
      </c>
      <c r="H76" s="173"/>
      <c r="I76" s="173"/>
      <c r="J76" s="175" t="s">
        <v>55</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192</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úseku Nejdek - Nové Hamry</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186</v>
      </c>
      <c r="D86" s="19"/>
      <c r="E86" s="19"/>
      <c r="F86" s="19"/>
      <c r="G86" s="19"/>
      <c r="H86" s="19"/>
      <c r="I86" s="19"/>
      <c r="J86" s="19"/>
      <c r="K86" s="19"/>
      <c r="L86" s="17"/>
    </row>
    <row r="87" s="1" customFormat="1" ht="16.5" customHeight="1">
      <c r="B87" s="18"/>
      <c r="C87" s="19"/>
      <c r="D87" s="19"/>
      <c r="E87" s="181" t="s">
        <v>187</v>
      </c>
      <c r="F87" s="19"/>
      <c r="G87" s="19"/>
      <c r="H87" s="19"/>
      <c r="I87" s="19"/>
      <c r="J87" s="19"/>
      <c r="K87" s="19"/>
      <c r="L87" s="17"/>
    </row>
    <row r="88" s="1" customFormat="1" ht="12" customHeight="1">
      <c r="B88" s="18"/>
      <c r="C88" s="29" t="s">
        <v>188</v>
      </c>
      <c r="D88" s="19"/>
      <c r="E88" s="19"/>
      <c r="F88" s="19"/>
      <c r="G88" s="19"/>
      <c r="H88" s="19"/>
      <c r="I88" s="19"/>
      <c r="J88" s="19"/>
      <c r="K88" s="19"/>
      <c r="L88" s="17"/>
    </row>
    <row r="89" s="2" customFormat="1" ht="16.5" customHeight="1">
      <c r="A89" s="35"/>
      <c r="B89" s="36"/>
      <c r="C89" s="37"/>
      <c r="D89" s="37"/>
      <c r="E89" s="182" t="s">
        <v>838</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190</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SO 20-12-01 - dD3 Nové Hamry, nástupiště</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26. 9. 2022</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Správa železnic, státní organizace</v>
      </c>
      <c r="G95" s="37"/>
      <c r="H95" s="37"/>
      <c r="I95" s="29" t="s">
        <v>32</v>
      </c>
      <c r="J95" s="33" t="str">
        <f>E25</f>
        <v>Progi spol. s r.o.</v>
      </c>
      <c r="K95" s="37"/>
      <c r="L95" s="60"/>
      <c r="S95" s="35"/>
      <c r="T95" s="35"/>
      <c r="U95" s="35"/>
      <c r="V95" s="35"/>
      <c r="W95" s="35"/>
      <c r="X95" s="35"/>
      <c r="Y95" s="35"/>
      <c r="Z95" s="35"/>
      <c r="AA95" s="35"/>
      <c r="AB95" s="35"/>
      <c r="AC95" s="35"/>
      <c r="AD95" s="35"/>
      <c r="AE95" s="35"/>
    </row>
    <row r="96" s="2" customFormat="1" ht="15.15" customHeight="1">
      <c r="A96" s="35"/>
      <c r="B96" s="36"/>
      <c r="C96" s="29" t="s">
        <v>30</v>
      </c>
      <c r="D96" s="37"/>
      <c r="E96" s="37"/>
      <c r="F96" s="24" t="str">
        <f>IF(E22="","",E22)</f>
        <v>Vyplň údaj</v>
      </c>
      <c r="G96" s="37"/>
      <c r="H96" s="37"/>
      <c r="I96" s="29" t="s">
        <v>36</v>
      </c>
      <c r="J96" s="33" t="str">
        <f>E28</f>
        <v>Pavlína Liprtová</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193</v>
      </c>
      <c r="D98" s="184"/>
      <c r="E98" s="184"/>
      <c r="F98" s="184"/>
      <c r="G98" s="184"/>
      <c r="H98" s="184"/>
      <c r="I98" s="184"/>
      <c r="J98" s="185" t="s">
        <v>194</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195</v>
      </c>
      <c r="D100" s="37"/>
      <c r="E100" s="37"/>
      <c r="F100" s="37"/>
      <c r="G100" s="37"/>
      <c r="H100" s="37"/>
      <c r="I100" s="37"/>
      <c r="J100" s="107">
        <f>J127</f>
        <v>0</v>
      </c>
      <c r="K100" s="37"/>
      <c r="L100" s="60"/>
      <c r="S100" s="35"/>
      <c r="T100" s="35"/>
      <c r="U100" s="35"/>
      <c r="V100" s="35"/>
      <c r="W100" s="35"/>
      <c r="X100" s="35"/>
      <c r="Y100" s="35"/>
      <c r="Z100" s="35"/>
      <c r="AA100" s="35"/>
      <c r="AB100" s="35"/>
      <c r="AC100" s="35"/>
      <c r="AD100" s="35"/>
      <c r="AE100" s="35"/>
      <c r="AU100" s="14" t="s">
        <v>196</v>
      </c>
    </row>
    <row r="101" s="9" customFormat="1" ht="24.96" customHeight="1">
      <c r="A101" s="9"/>
      <c r="B101" s="187"/>
      <c r="C101" s="188"/>
      <c r="D101" s="189" t="s">
        <v>197</v>
      </c>
      <c r="E101" s="190"/>
      <c r="F101" s="190"/>
      <c r="G101" s="190"/>
      <c r="H101" s="190"/>
      <c r="I101" s="190"/>
      <c r="J101" s="191">
        <f>J128</f>
        <v>0</v>
      </c>
      <c r="K101" s="188"/>
      <c r="L101" s="192"/>
      <c r="S101" s="9"/>
      <c r="T101" s="9"/>
      <c r="U101" s="9"/>
      <c r="V101" s="9"/>
      <c r="W101" s="9"/>
      <c r="X101" s="9"/>
      <c r="Y101" s="9"/>
      <c r="Z101" s="9"/>
      <c r="AA101" s="9"/>
      <c r="AB101" s="9"/>
      <c r="AC101" s="9"/>
      <c r="AD101" s="9"/>
      <c r="AE101" s="9"/>
    </row>
    <row r="102" s="10" customFormat="1" ht="19.92" customHeight="1">
      <c r="A102" s="10"/>
      <c r="B102" s="193"/>
      <c r="C102" s="129"/>
      <c r="D102" s="194" t="s">
        <v>198</v>
      </c>
      <c r="E102" s="195"/>
      <c r="F102" s="195"/>
      <c r="G102" s="195"/>
      <c r="H102" s="195"/>
      <c r="I102" s="195"/>
      <c r="J102" s="196">
        <f>J129</f>
        <v>0</v>
      </c>
      <c r="K102" s="129"/>
      <c r="L102" s="197"/>
      <c r="S102" s="10"/>
      <c r="T102" s="10"/>
      <c r="U102" s="10"/>
      <c r="V102" s="10"/>
      <c r="W102" s="10"/>
      <c r="X102" s="10"/>
      <c r="Y102" s="10"/>
      <c r="Z102" s="10"/>
      <c r="AA102" s="10"/>
      <c r="AB102" s="10"/>
      <c r="AC102" s="10"/>
      <c r="AD102" s="10"/>
      <c r="AE102" s="10"/>
    </row>
    <row r="103" s="9" customFormat="1" ht="24.96" customHeight="1">
      <c r="A103" s="9"/>
      <c r="B103" s="187"/>
      <c r="C103" s="188"/>
      <c r="D103" s="189" t="s">
        <v>199</v>
      </c>
      <c r="E103" s="190"/>
      <c r="F103" s="190"/>
      <c r="G103" s="190"/>
      <c r="H103" s="190"/>
      <c r="I103" s="190"/>
      <c r="J103" s="191">
        <f>J144</f>
        <v>0</v>
      </c>
      <c r="K103" s="188"/>
      <c r="L103" s="192"/>
      <c r="S103" s="9"/>
      <c r="T103" s="9"/>
      <c r="U103" s="9"/>
      <c r="V103" s="9"/>
      <c r="W103" s="9"/>
      <c r="X103" s="9"/>
      <c r="Y103" s="9"/>
      <c r="Z103" s="9"/>
      <c r="AA103" s="9"/>
      <c r="AB103" s="9"/>
      <c r="AC103" s="9"/>
      <c r="AD103" s="9"/>
      <c r="AE103" s="9"/>
    </row>
    <row r="104" s="2" customFormat="1" ht="21.84" customHeight="1">
      <c r="A104" s="35"/>
      <c r="B104" s="36"/>
      <c r="C104" s="37"/>
      <c r="D104" s="37"/>
      <c r="E104" s="37"/>
      <c r="F104" s="37"/>
      <c r="G104" s="37"/>
      <c r="H104" s="37"/>
      <c r="I104" s="37"/>
      <c r="J104" s="37"/>
      <c r="K104" s="37"/>
      <c r="L104" s="60"/>
      <c r="S104" s="35"/>
      <c r="T104" s="35"/>
      <c r="U104" s="35"/>
      <c r="V104" s="35"/>
      <c r="W104" s="35"/>
      <c r="X104" s="35"/>
      <c r="Y104" s="35"/>
      <c r="Z104" s="35"/>
      <c r="AA104" s="35"/>
      <c r="AB104" s="35"/>
      <c r="AC104" s="35"/>
      <c r="AD104" s="35"/>
      <c r="AE104" s="35"/>
    </row>
    <row r="105" s="2" customFormat="1" ht="6.96" customHeight="1">
      <c r="A105" s="35"/>
      <c r="B105" s="63"/>
      <c r="C105" s="64"/>
      <c r="D105" s="64"/>
      <c r="E105" s="64"/>
      <c r="F105" s="64"/>
      <c r="G105" s="64"/>
      <c r="H105" s="64"/>
      <c r="I105" s="64"/>
      <c r="J105" s="64"/>
      <c r="K105" s="64"/>
      <c r="L105" s="60"/>
      <c r="S105" s="35"/>
      <c r="T105" s="35"/>
      <c r="U105" s="35"/>
      <c r="V105" s="35"/>
      <c r="W105" s="35"/>
      <c r="X105" s="35"/>
      <c r="Y105" s="35"/>
      <c r="Z105" s="35"/>
      <c r="AA105" s="35"/>
      <c r="AB105" s="35"/>
      <c r="AC105" s="35"/>
      <c r="AD105" s="35"/>
      <c r="AE105" s="35"/>
    </row>
    <row r="109" s="2" customFormat="1" ht="6.96" customHeight="1">
      <c r="A109" s="35"/>
      <c r="B109" s="65"/>
      <c r="C109" s="66"/>
      <c r="D109" s="66"/>
      <c r="E109" s="66"/>
      <c r="F109" s="66"/>
      <c r="G109" s="66"/>
      <c r="H109" s="66"/>
      <c r="I109" s="66"/>
      <c r="J109" s="66"/>
      <c r="K109" s="66"/>
      <c r="L109" s="60"/>
      <c r="S109" s="35"/>
      <c r="T109" s="35"/>
      <c r="U109" s="35"/>
      <c r="V109" s="35"/>
      <c r="W109" s="35"/>
      <c r="X109" s="35"/>
      <c r="Y109" s="35"/>
      <c r="Z109" s="35"/>
      <c r="AA109" s="35"/>
      <c r="AB109" s="35"/>
      <c r="AC109" s="35"/>
      <c r="AD109" s="35"/>
      <c r="AE109" s="35"/>
    </row>
    <row r="110" s="2" customFormat="1" ht="24.96" customHeight="1">
      <c r="A110" s="35"/>
      <c r="B110" s="36"/>
      <c r="C110" s="20" t="s">
        <v>200</v>
      </c>
      <c r="D110" s="37"/>
      <c r="E110" s="37"/>
      <c r="F110" s="37"/>
      <c r="G110" s="37"/>
      <c r="H110" s="37"/>
      <c r="I110" s="37"/>
      <c r="J110" s="37"/>
      <c r="K110" s="37"/>
      <c r="L110" s="60"/>
      <c r="S110" s="35"/>
      <c r="T110" s="35"/>
      <c r="U110" s="35"/>
      <c r="V110" s="35"/>
      <c r="W110" s="35"/>
      <c r="X110" s="35"/>
      <c r="Y110" s="35"/>
      <c r="Z110" s="35"/>
      <c r="AA110" s="35"/>
      <c r="AB110" s="35"/>
      <c r="AC110" s="35"/>
      <c r="AD110" s="35"/>
      <c r="AE110" s="35"/>
    </row>
    <row r="111" s="2" customFormat="1" ht="6.96"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2" customHeight="1">
      <c r="A112" s="35"/>
      <c r="B112" s="36"/>
      <c r="C112" s="29" t="s">
        <v>16</v>
      </c>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16.5" customHeight="1">
      <c r="A113" s="35"/>
      <c r="B113" s="36"/>
      <c r="C113" s="37"/>
      <c r="D113" s="37"/>
      <c r="E113" s="181" t="str">
        <f>E7</f>
        <v>Oprava úseku Nejdek - Nové Hamry</v>
      </c>
      <c r="F113" s="29"/>
      <c r="G113" s="29"/>
      <c r="H113" s="29"/>
      <c r="I113" s="37"/>
      <c r="J113" s="37"/>
      <c r="K113" s="37"/>
      <c r="L113" s="60"/>
      <c r="S113" s="35"/>
      <c r="T113" s="35"/>
      <c r="U113" s="35"/>
      <c r="V113" s="35"/>
      <c r="W113" s="35"/>
      <c r="X113" s="35"/>
      <c r="Y113" s="35"/>
      <c r="Z113" s="35"/>
      <c r="AA113" s="35"/>
      <c r="AB113" s="35"/>
      <c r="AC113" s="35"/>
      <c r="AD113" s="35"/>
      <c r="AE113" s="35"/>
    </row>
    <row r="114" s="1" customFormat="1" ht="12" customHeight="1">
      <c r="B114" s="18"/>
      <c r="C114" s="29" t="s">
        <v>186</v>
      </c>
      <c r="D114" s="19"/>
      <c r="E114" s="19"/>
      <c r="F114" s="19"/>
      <c r="G114" s="19"/>
      <c r="H114" s="19"/>
      <c r="I114" s="19"/>
      <c r="J114" s="19"/>
      <c r="K114" s="19"/>
      <c r="L114" s="17"/>
    </row>
    <row r="115" s="1" customFormat="1" ht="16.5" customHeight="1">
      <c r="B115" s="18"/>
      <c r="C115" s="19"/>
      <c r="D115" s="19"/>
      <c r="E115" s="181" t="s">
        <v>187</v>
      </c>
      <c r="F115" s="19"/>
      <c r="G115" s="19"/>
      <c r="H115" s="19"/>
      <c r="I115" s="19"/>
      <c r="J115" s="19"/>
      <c r="K115" s="19"/>
      <c r="L115" s="17"/>
    </row>
    <row r="116" s="1" customFormat="1" ht="12" customHeight="1">
      <c r="B116" s="18"/>
      <c r="C116" s="29" t="s">
        <v>188</v>
      </c>
      <c r="D116" s="19"/>
      <c r="E116" s="19"/>
      <c r="F116" s="19"/>
      <c r="G116" s="19"/>
      <c r="H116" s="19"/>
      <c r="I116" s="19"/>
      <c r="J116" s="19"/>
      <c r="K116" s="19"/>
      <c r="L116" s="17"/>
    </row>
    <row r="117" s="2" customFormat="1" ht="16.5" customHeight="1">
      <c r="A117" s="35"/>
      <c r="B117" s="36"/>
      <c r="C117" s="37"/>
      <c r="D117" s="37"/>
      <c r="E117" s="182" t="s">
        <v>838</v>
      </c>
      <c r="F117" s="37"/>
      <c r="G117" s="37"/>
      <c r="H117" s="37"/>
      <c r="I117" s="37"/>
      <c r="J117" s="37"/>
      <c r="K117" s="37"/>
      <c r="L117" s="60"/>
      <c r="S117" s="35"/>
      <c r="T117" s="35"/>
      <c r="U117" s="35"/>
      <c r="V117" s="35"/>
      <c r="W117" s="35"/>
      <c r="X117" s="35"/>
      <c r="Y117" s="35"/>
      <c r="Z117" s="35"/>
      <c r="AA117" s="35"/>
      <c r="AB117" s="35"/>
      <c r="AC117" s="35"/>
      <c r="AD117" s="35"/>
      <c r="AE117" s="35"/>
    </row>
    <row r="118" s="2" customFormat="1" ht="12" customHeight="1">
      <c r="A118" s="35"/>
      <c r="B118" s="36"/>
      <c r="C118" s="29" t="s">
        <v>190</v>
      </c>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16.5" customHeight="1">
      <c r="A119" s="35"/>
      <c r="B119" s="36"/>
      <c r="C119" s="37"/>
      <c r="D119" s="37"/>
      <c r="E119" s="73" t="str">
        <f>E13</f>
        <v>SO 20-12-01 - dD3 Nové Hamry, nástupiště</v>
      </c>
      <c r="F119" s="37"/>
      <c r="G119" s="37"/>
      <c r="H119" s="37"/>
      <c r="I119" s="37"/>
      <c r="J119" s="37"/>
      <c r="K119" s="37"/>
      <c r="L119" s="60"/>
      <c r="S119" s="35"/>
      <c r="T119" s="35"/>
      <c r="U119" s="35"/>
      <c r="V119" s="35"/>
      <c r="W119" s="35"/>
      <c r="X119" s="35"/>
      <c r="Y119" s="35"/>
      <c r="Z119" s="35"/>
      <c r="AA119" s="35"/>
      <c r="AB119" s="35"/>
      <c r="AC119" s="35"/>
      <c r="AD119" s="35"/>
      <c r="AE119" s="35"/>
    </row>
    <row r="120" s="2" customFormat="1" ht="6.96" customHeight="1">
      <c r="A120" s="35"/>
      <c r="B120" s="36"/>
      <c r="C120" s="37"/>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2" customHeight="1">
      <c r="A121" s="35"/>
      <c r="B121" s="36"/>
      <c r="C121" s="29" t="s">
        <v>20</v>
      </c>
      <c r="D121" s="37"/>
      <c r="E121" s="37"/>
      <c r="F121" s="24" t="str">
        <f>F16</f>
        <v xml:space="preserve"> </v>
      </c>
      <c r="G121" s="37"/>
      <c r="H121" s="37"/>
      <c r="I121" s="29" t="s">
        <v>22</v>
      </c>
      <c r="J121" s="76" t="str">
        <f>IF(J16="","",J16)</f>
        <v>26. 9. 2022</v>
      </c>
      <c r="K121" s="37"/>
      <c r="L121" s="60"/>
      <c r="S121" s="35"/>
      <c r="T121" s="35"/>
      <c r="U121" s="35"/>
      <c r="V121" s="35"/>
      <c r="W121" s="35"/>
      <c r="X121" s="35"/>
      <c r="Y121" s="35"/>
      <c r="Z121" s="35"/>
      <c r="AA121" s="35"/>
      <c r="AB121" s="35"/>
      <c r="AC121" s="35"/>
      <c r="AD121" s="35"/>
      <c r="AE121" s="35"/>
    </row>
    <row r="122" s="2" customFormat="1" ht="6.96" customHeight="1">
      <c r="A122" s="35"/>
      <c r="B122" s="36"/>
      <c r="C122" s="37"/>
      <c r="D122" s="37"/>
      <c r="E122" s="37"/>
      <c r="F122" s="37"/>
      <c r="G122" s="37"/>
      <c r="H122" s="37"/>
      <c r="I122" s="37"/>
      <c r="J122" s="37"/>
      <c r="K122" s="37"/>
      <c r="L122" s="60"/>
      <c r="S122" s="35"/>
      <c r="T122" s="35"/>
      <c r="U122" s="35"/>
      <c r="V122" s="35"/>
      <c r="W122" s="35"/>
      <c r="X122" s="35"/>
      <c r="Y122" s="35"/>
      <c r="Z122" s="35"/>
      <c r="AA122" s="35"/>
      <c r="AB122" s="35"/>
      <c r="AC122" s="35"/>
      <c r="AD122" s="35"/>
      <c r="AE122" s="35"/>
    </row>
    <row r="123" s="2" customFormat="1" ht="15.15" customHeight="1">
      <c r="A123" s="35"/>
      <c r="B123" s="36"/>
      <c r="C123" s="29" t="s">
        <v>24</v>
      </c>
      <c r="D123" s="37"/>
      <c r="E123" s="37"/>
      <c r="F123" s="24" t="str">
        <f>E19</f>
        <v>Správa železnic, státní organizace</v>
      </c>
      <c r="G123" s="37"/>
      <c r="H123" s="37"/>
      <c r="I123" s="29" t="s">
        <v>32</v>
      </c>
      <c r="J123" s="33" t="str">
        <f>E25</f>
        <v>Progi spol. s r.o.</v>
      </c>
      <c r="K123" s="37"/>
      <c r="L123" s="60"/>
      <c r="S123" s="35"/>
      <c r="T123" s="35"/>
      <c r="U123" s="35"/>
      <c r="V123" s="35"/>
      <c r="W123" s="35"/>
      <c r="X123" s="35"/>
      <c r="Y123" s="35"/>
      <c r="Z123" s="35"/>
      <c r="AA123" s="35"/>
      <c r="AB123" s="35"/>
      <c r="AC123" s="35"/>
      <c r="AD123" s="35"/>
      <c r="AE123" s="35"/>
    </row>
    <row r="124" s="2" customFormat="1" ht="15.15" customHeight="1">
      <c r="A124" s="35"/>
      <c r="B124" s="36"/>
      <c r="C124" s="29" t="s">
        <v>30</v>
      </c>
      <c r="D124" s="37"/>
      <c r="E124" s="37"/>
      <c r="F124" s="24" t="str">
        <f>IF(E22="","",E22)</f>
        <v>Vyplň údaj</v>
      </c>
      <c r="G124" s="37"/>
      <c r="H124" s="37"/>
      <c r="I124" s="29" t="s">
        <v>36</v>
      </c>
      <c r="J124" s="33" t="str">
        <f>E28</f>
        <v>Pavlína Liprtová</v>
      </c>
      <c r="K124" s="37"/>
      <c r="L124" s="60"/>
      <c r="S124" s="35"/>
      <c r="T124" s="35"/>
      <c r="U124" s="35"/>
      <c r="V124" s="35"/>
      <c r="W124" s="35"/>
      <c r="X124" s="35"/>
      <c r="Y124" s="35"/>
      <c r="Z124" s="35"/>
      <c r="AA124" s="35"/>
      <c r="AB124" s="35"/>
      <c r="AC124" s="35"/>
      <c r="AD124" s="35"/>
      <c r="AE124" s="35"/>
    </row>
    <row r="125" s="2" customFormat="1" ht="10.32" customHeight="1">
      <c r="A125" s="35"/>
      <c r="B125" s="36"/>
      <c r="C125" s="37"/>
      <c r="D125" s="37"/>
      <c r="E125" s="37"/>
      <c r="F125" s="37"/>
      <c r="G125" s="37"/>
      <c r="H125" s="37"/>
      <c r="I125" s="37"/>
      <c r="J125" s="37"/>
      <c r="K125" s="37"/>
      <c r="L125" s="60"/>
      <c r="S125" s="35"/>
      <c r="T125" s="35"/>
      <c r="U125" s="35"/>
      <c r="V125" s="35"/>
      <c r="W125" s="35"/>
      <c r="X125" s="35"/>
      <c r="Y125" s="35"/>
      <c r="Z125" s="35"/>
      <c r="AA125" s="35"/>
      <c r="AB125" s="35"/>
      <c r="AC125" s="35"/>
      <c r="AD125" s="35"/>
      <c r="AE125" s="35"/>
    </row>
    <row r="126" s="11" customFormat="1" ht="29.28" customHeight="1">
      <c r="A126" s="198"/>
      <c r="B126" s="199"/>
      <c r="C126" s="200" t="s">
        <v>201</v>
      </c>
      <c r="D126" s="201" t="s">
        <v>64</v>
      </c>
      <c r="E126" s="201" t="s">
        <v>60</v>
      </c>
      <c r="F126" s="201" t="s">
        <v>61</v>
      </c>
      <c r="G126" s="201" t="s">
        <v>202</v>
      </c>
      <c r="H126" s="201" t="s">
        <v>203</v>
      </c>
      <c r="I126" s="201" t="s">
        <v>204</v>
      </c>
      <c r="J126" s="202" t="s">
        <v>194</v>
      </c>
      <c r="K126" s="203" t="s">
        <v>205</v>
      </c>
      <c r="L126" s="204"/>
      <c r="M126" s="97" t="s">
        <v>1</v>
      </c>
      <c r="N126" s="98" t="s">
        <v>43</v>
      </c>
      <c r="O126" s="98" t="s">
        <v>206</v>
      </c>
      <c r="P126" s="98" t="s">
        <v>207</v>
      </c>
      <c r="Q126" s="98" t="s">
        <v>208</v>
      </c>
      <c r="R126" s="98" t="s">
        <v>209</v>
      </c>
      <c r="S126" s="98" t="s">
        <v>210</v>
      </c>
      <c r="T126" s="99" t="s">
        <v>211</v>
      </c>
      <c r="U126" s="198"/>
      <c r="V126" s="198"/>
      <c r="W126" s="198"/>
      <c r="X126" s="198"/>
      <c r="Y126" s="198"/>
      <c r="Z126" s="198"/>
      <c r="AA126" s="198"/>
      <c r="AB126" s="198"/>
      <c r="AC126" s="198"/>
      <c r="AD126" s="198"/>
      <c r="AE126" s="198"/>
    </row>
    <row r="127" s="2" customFormat="1" ht="22.8" customHeight="1">
      <c r="A127" s="35"/>
      <c r="B127" s="36"/>
      <c r="C127" s="104" t="s">
        <v>212</v>
      </c>
      <c r="D127" s="37"/>
      <c r="E127" s="37"/>
      <c r="F127" s="37"/>
      <c r="G127" s="37"/>
      <c r="H127" s="37"/>
      <c r="I127" s="37"/>
      <c r="J127" s="205">
        <f>BK127</f>
        <v>0</v>
      </c>
      <c r="K127" s="37"/>
      <c r="L127" s="41"/>
      <c r="M127" s="100"/>
      <c r="N127" s="206"/>
      <c r="O127" s="101"/>
      <c r="P127" s="207">
        <f>P128+P144</f>
        <v>0</v>
      </c>
      <c r="Q127" s="101"/>
      <c r="R127" s="207">
        <f>R128+R144</f>
        <v>76.512000000000015</v>
      </c>
      <c r="S127" s="101"/>
      <c r="T127" s="208">
        <f>T128+T144</f>
        <v>0</v>
      </c>
      <c r="U127" s="35"/>
      <c r="V127" s="35"/>
      <c r="W127" s="35"/>
      <c r="X127" s="35"/>
      <c r="Y127" s="35"/>
      <c r="Z127" s="35"/>
      <c r="AA127" s="35"/>
      <c r="AB127" s="35"/>
      <c r="AC127" s="35"/>
      <c r="AD127" s="35"/>
      <c r="AE127" s="35"/>
      <c r="AT127" s="14" t="s">
        <v>78</v>
      </c>
      <c r="AU127" s="14" t="s">
        <v>196</v>
      </c>
      <c r="BK127" s="209">
        <f>BK128+BK144</f>
        <v>0</v>
      </c>
    </row>
    <row r="128" s="12" customFormat="1" ht="25.92" customHeight="1">
      <c r="A128" s="12"/>
      <c r="B128" s="210"/>
      <c r="C128" s="211"/>
      <c r="D128" s="212" t="s">
        <v>78</v>
      </c>
      <c r="E128" s="213" t="s">
        <v>213</v>
      </c>
      <c r="F128" s="213" t="s">
        <v>214</v>
      </c>
      <c r="G128" s="211"/>
      <c r="H128" s="211"/>
      <c r="I128" s="214"/>
      <c r="J128" s="215">
        <f>BK128</f>
        <v>0</v>
      </c>
      <c r="K128" s="211"/>
      <c r="L128" s="216"/>
      <c r="M128" s="217"/>
      <c r="N128" s="218"/>
      <c r="O128" s="218"/>
      <c r="P128" s="219">
        <f>P129</f>
        <v>0</v>
      </c>
      <c r="Q128" s="218"/>
      <c r="R128" s="219">
        <f>R129</f>
        <v>76.512000000000015</v>
      </c>
      <c r="S128" s="218"/>
      <c r="T128" s="220">
        <f>T129</f>
        <v>0</v>
      </c>
      <c r="U128" s="12"/>
      <c r="V128" s="12"/>
      <c r="W128" s="12"/>
      <c r="X128" s="12"/>
      <c r="Y128" s="12"/>
      <c r="Z128" s="12"/>
      <c r="AA128" s="12"/>
      <c r="AB128" s="12"/>
      <c r="AC128" s="12"/>
      <c r="AD128" s="12"/>
      <c r="AE128" s="12"/>
      <c r="AR128" s="221" t="s">
        <v>86</v>
      </c>
      <c r="AT128" s="222" t="s">
        <v>78</v>
      </c>
      <c r="AU128" s="222" t="s">
        <v>79</v>
      </c>
      <c r="AY128" s="221" t="s">
        <v>215</v>
      </c>
      <c r="BK128" s="223">
        <f>BK129</f>
        <v>0</v>
      </c>
    </row>
    <row r="129" s="12" customFormat="1" ht="22.8" customHeight="1">
      <c r="A129" s="12"/>
      <c r="B129" s="210"/>
      <c r="C129" s="211"/>
      <c r="D129" s="212" t="s">
        <v>78</v>
      </c>
      <c r="E129" s="224" t="s">
        <v>216</v>
      </c>
      <c r="F129" s="224" t="s">
        <v>217</v>
      </c>
      <c r="G129" s="211"/>
      <c r="H129" s="211"/>
      <c r="I129" s="214"/>
      <c r="J129" s="225">
        <f>BK129</f>
        <v>0</v>
      </c>
      <c r="K129" s="211"/>
      <c r="L129" s="216"/>
      <c r="M129" s="217"/>
      <c r="N129" s="218"/>
      <c r="O129" s="218"/>
      <c r="P129" s="219">
        <f>SUM(P130:P143)</f>
        <v>0</v>
      </c>
      <c r="Q129" s="218"/>
      <c r="R129" s="219">
        <f>SUM(R130:R143)</f>
        <v>76.512000000000015</v>
      </c>
      <c r="S129" s="218"/>
      <c r="T129" s="220">
        <f>SUM(T130:T143)</f>
        <v>0</v>
      </c>
      <c r="U129" s="12"/>
      <c r="V129" s="12"/>
      <c r="W129" s="12"/>
      <c r="X129" s="12"/>
      <c r="Y129" s="12"/>
      <c r="Z129" s="12"/>
      <c r="AA129" s="12"/>
      <c r="AB129" s="12"/>
      <c r="AC129" s="12"/>
      <c r="AD129" s="12"/>
      <c r="AE129" s="12"/>
      <c r="AR129" s="221" t="s">
        <v>86</v>
      </c>
      <c r="AT129" s="222" t="s">
        <v>78</v>
      </c>
      <c r="AU129" s="222" t="s">
        <v>86</v>
      </c>
      <c r="AY129" s="221" t="s">
        <v>215</v>
      </c>
      <c r="BK129" s="223">
        <f>SUM(BK130:BK143)</f>
        <v>0</v>
      </c>
    </row>
    <row r="130" s="2" customFormat="1" ht="24.15" customHeight="1">
      <c r="A130" s="35"/>
      <c r="B130" s="36"/>
      <c r="C130" s="226" t="s">
        <v>86</v>
      </c>
      <c r="D130" s="226" t="s">
        <v>218</v>
      </c>
      <c r="E130" s="227" t="s">
        <v>840</v>
      </c>
      <c r="F130" s="228" t="s">
        <v>841</v>
      </c>
      <c r="G130" s="229" t="s">
        <v>249</v>
      </c>
      <c r="H130" s="230">
        <v>15.84</v>
      </c>
      <c r="I130" s="231"/>
      <c r="J130" s="232">
        <f>ROUND(I130*H130,2)</f>
        <v>0</v>
      </c>
      <c r="K130" s="233"/>
      <c r="L130" s="234"/>
      <c r="M130" s="235" t="s">
        <v>1</v>
      </c>
      <c r="N130" s="236" t="s">
        <v>44</v>
      </c>
      <c r="O130" s="88"/>
      <c r="P130" s="237">
        <f>O130*H130</f>
        <v>0</v>
      </c>
      <c r="Q130" s="237">
        <v>1</v>
      </c>
      <c r="R130" s="237">
        <f>Q130*H130</f>
        <v>15.84</v>
      </c>
      <c r="S130" s="237">
        <v>0</v>
      </c>
      <c r="T130" s="238">
        <f>S130*H130</f>
        <v>0</v>
      </c>
      <c r="U130" s="35"/>
      <c r="V130" s="35"/>
      <c r="W130" s="35"/>
      <c r="X130" s="35"/>
      <c r="Y130" s="35"/>
      <c r="Z130" s="35"/>
      <c r="AA130" s="35"/>
      <c r="AB130" s="35"/>
      <c r="AC130" s="35"/>
      <c r="AD130" s="35"/>
      <c r="AE130" s="35"/>
      <c r="AR130" s="239" t="s">
        <v>222</v>
      </c>
      <c r="AT130" s="239" t="s">
        <v>218</v>
      </c>
      <c r="AU130" s="239" t="s">
        <v>88</v>
      </c>
      <c r="AY130" s="14" t="s">
        <v>215</v>
      </c>
      <c r="BE130" s="240">
        <f>IF(N130="základní",J130,0)</f>
        <v>0</v>
      </c>
      <c r="BF130" s="240">
        <f>IF(N130="snížená",J130,0)</f>
        <v>0</v>
      </c>
      <c r="BG130" s="240">
        <f>IF(N130="zákl. přenesená",J130,0)</f>
        <v>0</v>
      </c>
      <c r="BH130" s="240">
        <f>IF(N130="sníž. přenesená",J130,0)</f>
        <v>0</v>
      </c>
      <c r="BI130" s="240">
        <f>IF(N130="nulová",J130,0)</f>
        <v>0</v>
      </c>
      <c r="BJ130" s="14" t="s">
        <v>86</v>
      </c>
      <c r="BK130" s="240">
        <f>ROUND(I130*H130,2)</f>
        <v>0</v>
      </c>
      <c r="BL130" s="14" t="s">
        <v>101</v>
      </c>
      <c r="BM130" s="239" t="s">
        <v>842</v>
      </c>
    </row>
    <row r="131" s="2" customFormat="1" ht="16.5" customHeight="1">
      <c r="A131" s="35"/>
      <c r="B131" s="36"/>
      <c r="C131" s="226" t="s">
        <v>88</v>
      </c>
      <c r="D131" s="226" t="s">
        <v>218</v>
      </c>
      <c r="E131" s="227" t="s">
        <v>252</v>
      </c>
      <c r="F131" s="228" t="s">
        <v>253</v>
      </c>
      <c r="G131" s="229" t="s">
        <v>249</v>
      </c>
      <c r="H131" s="230">
        <v>14.4</v>
      </c>
      <c r="I131" s="231"/>
      <c r="J131" s="232">
        <f>ROUND(I131*H131,2)</f>
        <v>0</v>
      </c>
      <c r="K131" s="233"/>
      <c r="L131" s="234"/>
      <c r="M131" s="235" t="s">
        <v>1</v>
      </c>
      <c r="N131" s="236" t="s">
        <v>44</v>
      </c>
      <c r="O131" s="88"/>
      <c r="P131" s="237">
        <f>O131*H131</f>
        <v>0</v>
      </c>
      <c r="Q131" s="237">
        <v>1</v>
      </c>
      <c r="R131" s="237">
        <f>Q131*H131</f>
        <v>14.4</v>
      </c>
      <c r="S131" s="237">
        <v>0</v>
      </c>
      <c r="T131" s="238">
        <f>S131*H131</f>
        <v>0</v>
      </c>
      <c r="U131" s="35"/>
      <c r="V131" s="35"/>
      <c r="W131" s="35"/>
      <c r="X131" s="35"/>
      <c r="Y131" s="35"/>
      <c r="Z131" s="35"/>
      <c r="AA131" s="35"/>
      <c r="AB131" s="35"/>
      <c r="AC131" s="35"/>
      <c r="AD131" s="35"/>
      <c r="AE131" s="35"/>
      <c r="AR131" s="239" t="s">
        <v>222</v>
      </c>
      <c r="AT131" s="239" t="s">
        <v>218</v>
      </c>
      <c r="AU131" s="239" t="s">
        <v>88</v>
      </c>
      <c r="AY131" s="14" t="s">
        <v>215</v>
      </c>
      <c r="BE131" s="240">
        <f>IF(N131="základní",J131,0)</f>
        <v>0</v>
      </c>
      <c r="BF131" s="240">
        <f>IF(N131="snížená",J131,0)</f>
        <v>0</v>
      </c>
      <c r="BG131" s="240">
        <f>IF(N131="zákl. přenesená",J131,0)</f>
        <v>0</v>
      </c>
      <c r="BH131" s="240">
        <f>IF(N131="sníž. přenesená",J131,0)</f>
        <v>0</v>
      </c>
      <c r="BI131" s="240">
        <f>IF(N131="nulová",J131,0)</f>
        <v>0</v>
      </c>
      <c r="BJ131" s="14" t="s">
        <v>86</v>
      </c>
      <c r="BK131" s="240">
        <f>ROUND(I131*H131,2)</f>
        <v>0</v>
      </c>
      <c r="BL131" s="14" t="s">
        <v>101</v>
      </c>
      <c r="BM131" s="239" t="s">
        <v>843</v>
      </c>
    </row>
    <row r="132" s="2" customFormat="1" ht="16.5" customHeight="1">
      <c r="A132" s="35"/>
      <c r="B132" s="36"/>
      <c r="C132" s="226" t="s">
        <v>96</v>
      </c>
      <c r="D132" s="226" t="s">
        <v>218</v>
      </c>
      <c r="E132" s="227" t="s">
        <v>501</v>
      </c>
      <c r="F132" s="228" t="s">
        <v>502</v>
      </c>
      <c r="G132" s="229" t="s">
        <v>249</v>
      </c>
      <c r="H132" s="230">
        <v>44.256</v>
      </c>
      <c r="I132" s="231"/>
      <c r="J132" s="232">
        <f>ROUND(I132*H132,2)</f>
        <v>0</v>
      </c>
      <c r="K132" s="233"/>
      <c r="L132" s="234"/>
      <c r="M132" s="235" t="s">
        <v>1</v>
      </c>
      <c r="N132" s="236" t="s">
        <v>44</v>
      </c>
      <c r="O132" s="88"/>
      <c r="P132" s="237">
        <f>O132*H132</f>
        <v>0</v>
      </c>
      <c r="Q132" s="237">
        <v>1</v>
      </c>
      <c r="R132" s="237">
        <f>Q132*H132</f>
        <v>44.256</v>
      </c>
      <c r="S132" s="237">
        <v>0</v>
      </c>
      <c r="T132" s="238">
        <f>S132*H132</f>
        <v>0</v>
      </c>
      <c r="U132" s="35"/>
      <c r="V132" s="35"/>
      <c r="W132" s="35"/>
      <c r="X132" s="35"/>
      <c r="Y132" s="35"/>
      <c r="Z132" s="35"/>
      <c r="AA132" s="35"/>
      <c r="AB132" s="35"/>
      <c r="AC132" s="35"/>
      <c r="AD132" s="35"/>
      <c r="AE132" s="35"/>
      <c r="AR132" s="239" t="s">
        <v>222</v>
      </c>
      <c r="AT132" s="239" t="s">
        <v>218</v>
      </c>
      <c r="AU132" s="239" t="s">
        <v>88</v>
      </c>
      <c r="AY132" s="14" t="s">
        <v>215</v>
      </c>
      <c r="BE132" s="240">
        <f>IF(N132="základní",J132,0)</f>
        <v>0</v>
      </c>
      <c r="BF132" s="240">
        <f>IF(N132="snížená",J132,0)</f>
        <v>0</v>
      </c>
      <c r="BG132" s="240">
        <f>IF(N132="zákl. přenesená",J132,0)</f>
        <v>0</v>
      </c>
      <c r="BH132" s="240">
        <f>IF(N132="sníž. přenesená",J132,0)</f>
        <v>0</v>
      </c>
      <c r="BI132" s="240">
        <f>IF(N132="nulová",J132,0)</f>
        <v>0</v>
      </c>
      <c r="BJ132" s="14" t="s">
        <v>86</v>
      </c>
      <c r="BK132" s="240">
        <f>ROUND(I132*H132,2)</f>
        <v>0</v>
      </c>
      <c r="BL132" s="14" t="s">
        <v>101</v>
      </c>
      <c r="BM132" s="239" t="s">
        <v>844</v>
      </c>
    </row>
    <row r="133" s="2" customFormat="1" ht="16.5" customHeight="1">
      <c r="A133" s="35"/>
      <c r="B133" s="36"/>
      <c r="C133" s="226" t="s">
        <v>101</v>
      </c>
      <c r="D133" s="226" t="s">
        <v>218</v>
      </c>
      <c r="E133" s="227" t="s">
        <v>845</v>
      </c>
      <c r="F133" s="228" t="s">
        <v>846</v>
      </c>
      <c r="G133" s="229" t="s">
        <v>226</v>
      </c>
      <c r="H133" s="230">
        <v>4</v>
      </c>
      <c r="I133" s="231"/>
      <c r="J133" s="232">
        <f>ROUND(I133*H133,2)</f>
        <v>0</v>
      </c>
      <c r="K133" s="233"/>
      <c r="L133" s="234"/>
      <c r="M133" s="235" t="s">
        <v>1</v>
      </c>
      <c r="N133" s="236" t="s">
        <v>44</v>
      </c>
      <c r="O133" s="88"/>
      <c r="P133" s="237">
        <f>O133*H133</f>
        <v>0</v>
      </c>
      <c r="Q133" s="237">
        <v>0</v>
      </c>
      <c r="R133" s="237">
        <f>Q133*H133</f>
        <v>0</v>
      </c>
      <c r="S133" s="237">
        <v>0</v>
      </c>
      <c r="T133" s="238">
        <f>S133*H133</f>
        <v>0</v>
      </c>
      <c r="U133" s="35"/>
      <c r="V133" s="35"/>
      <c r="W133" s="35"/>
      <c r="X133" s="35"/>
      <c r="Y133" s="35"/>
      <c r="Z133" s="35"/>
      <c r="AA133" s="35"/>
      <c r="AB133" s="35"/>
      <c r="AC133" s="35"/>
      <c r="AD133" s="35"/>
      <c r="AE133" s="35"/>
      <c r="AR133" s="239" t="s">
        <v>227</v>
      </c>
      <c r="AT133" s="239" t="s">
        <v>218</v>
      </c>
      <c r="AU133" s="239" t="s">
        <v>88</v>
      </c>
      <c r="AY133" s="14" t="s">
        <v>215</v>
      </c>
      <c r="BE133" s="240">
        <f>IF(N133="základní",J133,0)</f>
        <v>0</v>
      </c>
      <c r="BF133" s="240">
        <f>IF(N133="snížená",J133,0)</f>
        <v>0</v>
      </c>
      <c r="BG133" s="240">
        <f>IF(N133="zákl. přenesená",J133,0)</f>
        <v>0</v>
      </c>
      <c r="BH133" s="240">
        <f>IF(N133="sníž. přenesená",J133,0)</f>
        <v>0</v>
      </c>
      <c r="BI133" s="240">
        <f>IF(N133="nulová",J133,0)</f>
        <v>0</v>
      </c>
      <c r="BJ133" s="14" t="s">
        <v>86</v>
      </c>
      <c r="BK133" s="240">
        <f>ROUND(I133*H133,2)</f>
        <v>0</v>
      </c>
      <c r="BL133" s="14" t="s">
        <v>227</v>
      </c>
      <c r="BM133" s="239" t="s">
        <v>847</v>
      </c>
    </row>
    <row r="134" s="2" customFormat="1" ht="16.5" customHeight="1">
      <c r="A134" s="35"/>
      <c r="B134" s="36"/>
      <c r="C134" s="226" t="s">
        <v>216</v>
      </c>
      <c r="D134" s="226" t="s">
        <v>218</v>
      </c>
      <c r="E134" s="227" t="s">
        <v>848</v>
      </c>
      <c r="F134" s="228" t="s">
        <v>849</v>
      </c>
      <c r="G134" s="229" t="s">
        <v>249</v>
      </c>
      <c r="H134" s="230">
        <v>2.016</v>
      </c>
      <c r="I134" s="231"/>
      <c r="J134" s="232">
        <f>ROUND(I134*H134,2)</f>
        <v>0</v>
      </c>
      <c r="K134" s="233"/>
      <c r="L134" s="234"/>
      <c r="M134" s="235" t="s">
        <v>1</v>
      </c>
      <c r="N134" s="236" t="s">
        <v>44</v>
      </c>
      <c r="O134" s="88"/>
      <c r="P134" s="237">
        <f>O134*H134</f>
        <v>0</v>
      </c>
      <c r="Q134" s="237">
        <v>1</v>
      </c>
      <c r="R134" s="237">
        <f>Q134*H134</f>
        <v>2.016</v>
      </c>
      <c r="S134" s="237">
        <v>0</v>
      </c>
      <c r="T134" s="238">
        <f>S134*H134</f>
        <v>0</v>
      </c>
      <c r="U134" s="35"/>
      <c r="V134" s="35"/>
      <c r="W134" s="35"/>
      <c r="X134" s="35"/>
      <c r="Y134" s="35"/>
      <c r="Z134" s="35"/>
      <c r="AA134" s="35"/>
      <c r="AB134" s="35"/>
      <c r="AC134" s="35"/>
      <c r="AD134" s="35"/>
      <c r="AE134" s="35"/>
      <c r="AR134" s="239" t="s">
        <v>222</v>
      </c>
      <c r="AT134" s="239" t="s">
        <v>218</v>
      </c>
      <c r="AU134" s="239" t="s">
        <v>88</v>
      </c>
      <c r="AY134" s="14" t="s">
        <v>215</v>
      </c>
      <c r="BE134" s="240">
        <f>IF(N134="základní",J134,0)</f>
        <v>0</v>
      </c>
      <c r="BF134" s="240">
        <f>IF(N134="snížená",J134,0)</f>
        <v>0</v>
      </c>
      <c r="BG134" s="240">
        <f>IF(N134="zákl. přenesená",J134,0)</f>
        <v>0</v>
      </c>
      <c r="BH134" s="240">
        <f>IF(N134="sníž. přenesená",J134,0)</f>
        <v>0</v>
      </c>
      <c r="BI134" s="240">
        <f>IF(N134="nulová",J134,0)</f>
        <v>0</v>
      </c>
      <c r="BJ134" s="14" t="s">
        <v>86</v>
      </c>
      <c r="BK134" s="240">
        <f>ROUND(I134*H134,2)</f>
        <v>0</v>
      </c>
      <c r="BL134" s="14" t="s">
        <v>101</v>
      </c>
      <c r="BM134" s="239" t="s">
        <v>850</v>
      </c>
    </row>
    <row r="135" s="2" customFormat="1" ht="16.5" customHeight="1">
      <c r="A135" s="35"/>
      <c r="B135" s="36"/>
      <c r="C135" s="241" t="s">
        <v>235</v>
      </c>
      <c r="D135" s="241" t="s">
        <v>256</v>
      </c>
      <c r="E135" s="242" t="s">
        <v>851</v>
      </c>
      <c r="F135" s="243" t="s">
        <v>852</v>
      </c>
      <c r="G135" s="244" t="s">
        <v>287</v>
      </c>
      <c r="H135" s="245">
        <v>1.5529999999999999</v>
      </c>
      <c r="I135" s="246"/>
      <c r="J135" s="247">
        <f>ROUND(I135*H135,2)</f>
        <v>0</v>
      </c>
      <c r="K135" s="248"/>
      <c r="L135" s="41"/>
      <c r="M135" s="249" t="s">
        <v>1</v>
      </c>
      <c r="N135" s="250" t="s">
        <v>44</v>
      </c>
      <c r="O135" s="88"/>
      <c r="P135" s="237">
        <f>O135*H135</f>
        <v>0</v>
      </c>
      <c r="Q135" s="237">
        <v>0</v>
      </c>
      <c r="R135" s="237">
        <f>Q135*H135</f>
        <v>0</v>
      </c>
      <c r="S135" s="237">
        <v>0</v>
      </c>
      <c r="T135" s="238">
        <f>S135*H135</f>
        <v>0</v>
      </c>
      <c r="U135" s="35"/>
      <c r="V135" s="35"/>
      <c r="W135" s="35"/>
      <c r="X135" s="35"/>
      <c r="Y135" s="35"/>
      <c r="Z135" s="35"/>
      <c r="AA135" s="35"/>
      <c r="AB135" s="35"/>
      <c r="AC135" s="35"/>
      <c r="AD135" s="35"/>
      <c r="AE135" s="35"/>
      <c r="AR135" s="239" t="s">
        <v>101</v>
      </c>
      <c r="AT135" s="239" t="s">
        <v>256</v>
      </c>
      <c r="AU135" s="239" t="s">
        <v>88</v>
      </c>
      <c r="AY135" s="14" t="s">
        <v>215</v>
      </c>
      <c r="BE135" s="240">
        <f>IF(N135="základní",J135,0)</f>
        <v>0</v>
      </c>
      <c r="BF135" s="240">
        <f>IF(N135="snížená",J135,0)</f>
        <v>0</v>
      </c>
      <c r="BG135" s="240">
        <f>IF(N135="zákl. přenesená",J135,0)</f>
        <v>0</v>
      </c>
      <c r="BH135" s="240">
        <f>IF(N135="sníž. přenesená",J135,0)</f>
        <v>0</v>
      </c>
      <c r="BI135" s="240">
        <f>IF(N135="nulová",J135,0)</f>
        <v>0</v>
      </c>
      <c r="BJ135" s="14" t="s">
        <v>86</v>
      </c>
      <c r="BK135" s="240">
        <f>ROUND(I135*H135,2)</f>
        <v>0</v>
      </c>
      <c r="BL135" s="14" t="s">
        <v>101</v>
      </c>
      <c r="BM135" s="239" t="s">
        <v>853</v>
      </c>
    </row>
    <row r="136" s="2" customFormat="1" ht="24.15" customHeight="1">
      <c r="A136" s="35"/>
      <c r="B136" s="36"/>
      <c r="C136" s="241" t="s">
        <v>239</v>
      </c>
      <c r="D136" s="241" t="s">
        <v>256</v>
      </c>
      <c r="E136" s="242" t="s">
        <v>854</v>
      </c>
      <c r="F136" s="243" t="s">
        <v>855</v>
      </c>
      <c r="G136" s="244" t="s">
        <v>226</v>
      </c>
      <c r="H136" s="245">
        <v>2</v>
      </c>
      <c r="I136" s="246"/>
      <c r="J136" s="247">
        <f>ROUND(I136*H136,2)</f>
        <v>0</v>
      </c>
      <c r="K136" s="248"/>
      <c r="L136" s="41"/>
      <c r="M136" s="249" t="s">
        <v>1</v>
      </c>
      <c r="N136" s="250" t="s">
        <v>44</v>
      </c>
      <c r="O136" s="88"/>
      <c r="P136" s="237">
        <f>O136*H136</f>
        <v>0</v>
      </c>
      <c r="Q136" s="237">
        <v>0</v>
      </c>
      <c r="R136" s="237">
        <f>Q136*H136</f>
        <v>0</v>
      </c>
      <c r="S136" s="237">
        <v>0</v>
      </c>
      <c r="T136" s="238">
        <f>S136*H136</f>
        <v>0</v>
      </c>
      <c r="U136" s="35"/>
      <c r="V136" s="35"/>
      <c r="W136" s="35"/>
      <c r="X136" s="35"/>
      <c r="Y136" s="35"/>
      <c r="Z136" s="35"/>
      <c r="AA136" s="35"/>
      <c r="AB136" s="35"/>
      <c r="AC136" s="35"/>
      <c r="AD136" s="35"/>
      <c r="AE136" s="35"/>
      <c r="AR136" s="239" t="s">
        <v>101</v>
      </c>
      <c r="AT136" s="239" t="s">
        <v>256</v>
      </c>
      <c r="AU136" s="239" t="s">
        <v>88</v>
      </c>
      <c r="AY136" s="14" t="s">
        <v>215</v>
      </c>
      <c r="BE136" s="240">
        <f>IF(N136="základní",J136,0)</f>
        <v>0</v>
      </c>
      <c r="BF136" s="240">
        <f>IF(N136="snížená",J136,0)</f>
        <v>0</v>
      </c>
      <c r="BG136" s="240">
        <f>IF(N136="zákl. přenesená",J136,0)</f>
        <v>0</v>
      </c>
      <c r="BH136" s="240">
        <f>IF(N136="sníž. přenesená",J136,0)</f>
        <v>0</v>
      </c>
      <c r="BI136" s="240">
        <f>IF(N136="nulová",J136,0)</f>
        <v>0</v>
      </c>
      <c r="BJ136" s="14" t="s">
        <v>86</v>
      </c>
      <c r="BK136" s="240">
        <f>ROUND(I136*H136,2)</f>
        <v>0</v>
      </c>
      <c r="BL136" s="14" t="s">
        <v>101</v>
      </c>
      <c r="BM136" s="239" t="s">
        <v>856</v>
      </c>
    </row>
    <row r="137" s="2" customFormat="1" ht="24.15" customHeight="1">
      <c r="A137" s="35"/>
      <c r="B137" s="36"/>
      <c r="C137" s="241" t="s">
        <v>222</v>
      </c>
      <c r="D137" s="241" t="s">
        <v>256</v>
      </c>
      <c r="E137" s="242" t="s">
        <v>857</v>
      </c>
      <c r="F137" s="243" t="s">
        <v>858</v>
      </c>
      <c r="G137" s="244" t="s">
        <v>226</v>
      </c>
      <c r="H137" s="245">
        <v>2</v>
      </c>
      <c r="I137" s="246"/>
      <c r="J137" s="247">
        <f>ROUND(I137*H137,2)</f>
        <v>0</v>
      </c>
      <c r="K137" s="248"/>
      <c r="L137" s="41"/>
      <c r="M137" s="249" t="s">
        <v>1</v>
      </c>
      <c r="N137" s="250" t="s">
        <v>44</v>
      </c>
      <c r="O137" s="88"/>
      <c r="P137" s="237">
        <f>O137*H137</f>
        <v>0</v>
      </c>
      <c r="Q137" s="237">
        <v>0</v>
      </c>
      <c r="R137" s="237">
        <f>Q137*H137</f>
        <v>0</v>
      </c>
      <c r="S137" s="237">
        <v>0</v>
      </c>
      <c r="T137" s="238">
        <f>S137*H137</f>
        <v>0</v>
      </c>
      <c r="U137" s="35"/>
      <c r="V137" s="35"/>
      <c r="W137" s="35"/>
      <c r="X137" s="35"/>
      <c r="Y137" s="35"/>
      <c r="Z137" s="35"/>
      <c r="AA137" s="35"/>
      <c r="AB137" s="35"/>
      <c r="AC137" s="35"/>
      <c r="AD137" s="35"/>
      <c r="AE137" s="35"/>
      <c r="AR137" s="239" t="s">
        <v>101</v>
      </c>
      <c r="AT137" s="239" t="s">
        <v>256</v>
      </c>
      <c r="AU137" s="239" t="s">
        <v>88</v>
      </c>
      <c r="AY137" s="14" t="s">
        <v>215</v>
      </c>
      <c r="BE137" s="240">
        <f>IF(N137="základní",J137,0)</f>
        <v>0</v>
      </c>
      <c r="BF137" s="240">
        <f>IF(N137="snížená",J137,0)</f>
        <v>0</v>
      </c>
      <c r="BG137" s="240">
        <f>IF(N137="zákl. přenesená",J137,0)</f>
        <v>0</v>
      </c>
      <c r="BH137" s="240">
        <f>IF(N137="sníž. přenesená",J137,0)</f>
        <v>0</v>
      </c>
      <c r="BI137" s="240">
        <f>IF(N137="nulová",J137,0)</f>
        <v>0</v>
      </c>
      <c r="BJ137" s="14" t="s">
        <v>86</v>
      </c>
      <c r="BK137" s="240">
        <f>ROUND(I137*H137,2)</f>
        <v>0</v>
      </c>
      <c r="BL137" s="14" t="s">
        <v>101</v>
      </c>
      <c r="BM137" s="239" t="s">
        <v>859</v>
      </c>
    </row>
    <row r="138" s="2" customFormat="1" ht="16.5" customHeight="1">
      <c r="A138" s="35"/>
      <c r="B138" s="36"/>
      <c r="C138" s="241" t="s">
        <v>246</v>
      </c>
      <c r="D138" s="241" t="s">
        <v>256</v>
      </c>
      <c r="E138" s="242" t="s">
        <v>860</v>
      </c>
      <c r="F138" s="243" t="s">
        <v>861</v>
      </c>
      <c r="G138" s="244" t="s">
        <v>226</v>
      </c>
      <c r="H138" s="245">
        <v>4</v>
      </c>
      <c r="I138" s="246"/>
      <c r="J138" s="247">
        <f>ROUND(I138*H138,2)</f>
        <v>0</v>
      </c>
      <c r="K138" s="248"/>
      <c r="L138" s="41"/>
      <c r="M138" s="249" t="s">
        <v>1</v>
      </c>
      <c r="N138" s="250" t="s">
        <v>44</v>
      </c>
      <c r="O138" s="88"/>
      <c r="P138" s="237">
        <f>O138*H138</f>
        <v>0</v>
      </c>
      <c r="Q138" s="237">
        <v>0</v>
      </c>
      <c r="R138" s="237">
        <f>Q138*H138</f>
        <v>0</v>
      </c>
      <c r="S138" s="237">
        <v>0</v>
      </c>
      <c r="T138" s="238">
        <f>S138*H138</f>
        <v>0</v>
      </c>
      <c r="U138" s="35"/>
      <c r="V138" s="35"/>
      <c r="W138" s="35"/>
      <c r="X138" s="35"/>
      <c r="Y138" s="35"/>
      <c r="Z138" s="35"/>
      <c r="AA138" s="35"/>
      <c r="AB138" s="35"/>
      <c r="AC138" s="35"/>
      <c r="AD138" s="35"/>
      <c r="AE138" s="35"/>
      <c r="AR138" s="239" t="s">
        <v>101</v>
      </c>
      <c r="AT138" s="239" t="s">
        <v>256</v>
      </c>
      <c r="AU138" s="239" t="s">
        <v>88</v>
      </c>
      <c r="AY138" s="14" t="s">
        <v>215</v>
      </c>
      <c r="BE138" s="240">
        <f>IF(N138="základní",J138,0)</f>
        <v>0</v>
      </c>
      <c r="BF138" s="240">
        <f>IF(N138="snížená",J138,0)</f>
        <v>0</v>
      </c>
      <c r="BG138" s="240">
        <f>IF(N138="zákl. přenesená",J138,0)</f>
        <v>0</v>
      </c>
      <c r="BH138" s="240">
        <f>IF(N138="sníž. přenesená",J138,0)</f>
        <v>0</v>
      </c>
      <c r="BI138" s="240">
        <f>IF(N138="nulová",J138,0)</f>
        <v>0</v>
      </c>
      <c r="BJ138" s="14" t="s">
        <v>86</v>
      </c>
      <c r="BK138" s="240">
        <f>ROUND(I138*H138,2)</f>
        <v>0</v>
      </c>
      <c r="BL138" s="14" t="s">
        <v>101</v>
      </c>
      <c r="BM138" s="239" t="s">
        <v>862</v>
      </c>
    </row>
    <row r="139" s="2" customFormat="1" ht="24.15" customHeight="1">
      <c r="A139" s="35"/>
      <c r="B139" s="36"/>
      <c r="C139" s="241" t="s">
        <v>251</v>
      </c>
      <c r="D139" s="241" t="s">
        <v>256</v>
      </c>
      <c r="E139" s="242" t="s">
        <v>863</v>
      </c>
      <c r="F139" s="243" t="s">
        <v>864</v>
      </c>
      <c r="G139" s="244" t="s">
        <v>259</v>
      </c>
      <c r="H139" s="245">
        <v>144</v>
      </c>
      <c r="I139" s="246"/>
      <c r="J139" s="247">
        <f>ROUND(I139*H139,2)</f>
        <v>0</v>
      </c>
      <c r="K139" s="248"/>
      <c r="L139" s="41"/>
      <c r="M139" s="249" t="s">
        <v>1</v>
      </c>
      <c r="N139" s="250" t="s">
        <v>44</v>
      </c>
      <c r="O139" s="88"/>
      <c r="P139" s="237">
        <f>O139*H139</f>
        <v>0</v>
      </c>
      <c r="Q139" s="237">
        <v>0</v>
      </c>
      <c r="R139" s="237">
        <f>Q139*H139</f>
        <v>0</v>
      </c>
      <c r="S139" s="237">
        <v>0</v>
      </c>
      <c r="T139" s="238">
        <f>S139*H139</f>
        <v>0</v>
      </c>
      <c r="U139" s="35"/>
      <c r="V139" s="35"/>
      <c r="W139" s="35"/>
      <c r="X139" s="35"/>
      <c r="Y139" s="35"/>
      <c r="Z139" s="35"/>
      <c r="AA139" s="35"/>
      <c r="AB139" s="35"/>
      <c r="AC139" s="35"/>
      <c r="AD139" s="35"/>
      <c r="AE139" s="35"/>
      <c r="AR139" s="239" t="s">
        <v>101</v>
      </c>
      <c r="AT139" s="239" t="s">
        <v>256</v>
      </c>
      <c r="AU139" s="239" t="s">
        <v>88</v>
      </c>
      <c r="AY139" s="14" t="s">
        <v>215</v>
      </c>
      <c r="BE139" s="240">
        <f>IF(N139="základní",J139,0)</f>
        <v>0</v>
      </c>
      <c r="BF139" s="240">
        <f>IF(N139="snížená",J139,0)</f>
        <v>0</v>
      </c>
      <c r="BG139" s="240">
        <f>IF(N139="zákl. přenesená",J139,0)</f>
        <v>0</v>
      </c>
      <c r="BH139" s="240">
        <f>IF(N139="sníž. přenesená",J139,0)</f>
        <v>0</v>
      </c>
      <c r="BI139" s="240">
        <f>IF(N139="nulová",J139,0)</f>
        <v>0</v>
      </c>
      <c r="BJ139" s="14" t="s">
        <v>86</v>
      </c>
      <c r="BK139" s="240">
        <f>ROUND(I139*H139,2)</f>
        <v>0</v>
      </c>
      <c r="BL139" s="14" t="s">
        <v>101</v>
      </c>
      <c r="BM139" s="239" t="s">
        <v>865</v>
      </c>
    </row>
    <row r="140" s="2" customFormat="1" ht="24.15" customHeight="1">
      <c r="A140" s="35"/>
      <c r="B140" s="36"/>
      <c r="C140" s="241" t="s">
        <v>255</v>
      </c>
      <c r="D140" s="241" t="s">
        <v>256</v>
      </c>
      <c r="E140" s="242" t="s">
        <v>866</v>
      </c>
      <c r="F140" s="243" t="s">
        <v>867</v>
      </c>
      <c r="G140" s="244" t="s">
        <v>259</v>
      </c>
      <c r="H140" s="245">
        <v>144</v>
      </c>
      <c r="I140" s="246"/>
      <c r="J140" s="247">
        <f>ROUND(I140*H140,2)</f>
        <v>0</v>
      </c>
      <c r="K140" s="248"/>
      <c r="L140" s="41"/>
      <c r="M140" s="249" t="s">
        <v>1</v>
      </c>
      <c r="N140" s="250" t="s">
        <v>44</v>
      </c>
      <c r="O140" s="88"/>
      <c r="P140" s="237">
        <f>O140*H140</f>
        <v>0</v>
      </c>
      <c r="Q140" s="237">
        <v>0</v>
      </c>
      <c r="R140" s="237">
        <f>Q140*H140</f>
        <v>0</v>
      </c>
      <c r="S140" s="237">
        <v>0</v>
      </c>
      <c r="T140" s="238">
        <f>S140*H140</f>
        <v>0</v>
      </c>
      <c r="U140" s="35"/>
      <c r="V140" s="35"/>
      <c r="W140" s="35"/>
      <c r="X140" s="35"/>
      <c r="Y140" s="35"/>
      <c r="Z140" s="35"/>
      <c r="AA140" s="35"/>
      <c r="AB140" s="35"/>
      <c r="AC140" s="35"/>
      <c r="AD140" s="35"/>
      <c r="AE140" s="35"/>
      <c r="AR140" s="239" t="s">
        <v>101</v>
      </c>
      <c r="AT140" s="239" t="s">
        <v>256</v>
      </c>
      <c r="AU140" s="239" t="s">
        <v>88</v>
      </c>
      <c r="AY140" s="14" t="s">
        <v>215</v>
      </c>
      <c r="BE140" s="240">
        <f>IF(N140="základní",J140,0)</f>
        <v>0</v>
      </c>
      <c r="BF140" s="240">
        <f>IF(N140="snížená",J140,0)</f>
        <v>0</v>
      </c>
      <c r="BG140" s="240">
        <f>IF(N140="zákl. přenesená",J140,0)</f>
        <v>0</v>
      </c>
      <c r="BH140" s="240">
        <f>IF(N140="sníž. přenesená",J140,0)</f>
        <v>0</v>
      </c>
      <c r="BI140" s="240">
        <f>IF(N140="nulová",J140,0)</f>
        <v>0</v>
      </c>
      <c r="BJ140" s="14" t="s">
        <v>86</v>
      </c>
      <c r="BK140" s="240">
        <f>ROUND(I140*H140,2)</f>
        <v>0</v>
      </c>
      <c r="BL140" s="14" t="s">
        <v>101</v>
      </c>
      <c r="BM140" s="239" t="s">
        <v>868</v>
      </c>
    </row>
    <row r="141" s="2" customFormat="1" ht="24.15" customHeight="1">
      <c r="A141" s="35"/>
      <c r="B141" s="36"/>
      <c r="C141" s="241" t="s">
        <v>261</v>
      </c>
      <c r="D141" s="241" t="s">
        <v>256</v>
      </c>
      <c r="E141" s="242" t="s">
        <v>869</v>
      </c>
      <c r="F141" s="243" t="s">
        <v>870</v>
      </c>
      <c r="G141" s="244" t="s">
        <v>259</v>
      </c>
      <c r="H141" s="245">
        <v>144</v>
      </c>
      <c r="I141" s="246"/>
      <c r="J141" s="247">
        <f>ROUND(I141*H141,2)</f>
        <v>0</v>
      </c>
      <c r="K141" s="248"/>
      <c r="L141" s="41"/>
      <c r="M141" s="249" t="s">
        <v>1</v>
      </c>
      <c r="N141" s="250" t="s">
        <v>44</v>
      </c>
      <c r="O141" s="88"/>
      <c r="P141" s="237">
        <f>O141*H141</f>
        <v>0</v>
      </c>
      <c r="Q141" s="237">
        <v>0</v>
      </c>
      <c r="R141" s="237">
        <f>Q141*H141</f>
        <v>0</v>
      </c>
      <c r="S141" s="237">
        <v>0</v>
      </c>
      <c r="T141" s="238">
        <f>S141*H141</f>
        <v>0</v>
      </c>
      <c r="U141" s="35"/>
      <c r="V141" s="35"/>
      <c r="W141" s="35"/>
      <c r="X141" s="35"/>
      <c r="Y141" s="35"/>
      <c r="Z141" s="35"/>
      <c r="AA141" s="35"/>
      <c r="AB141" s="35"/>
      <c r="AC141" s="35"/>
      <c r="AD141" s="35"/>
      <c r="AE141" s="35"/>
      <c r="AR141" s="239" t="s">
        <v>101</v>
      </c>
      <c r="AT141" s="239" t="s">
        <v>256</v>
      </c>
      <c r="AU141" s="239" t="s">
        <v>88</v>
      </c>
      <c r="AY141" s="14" t="s">
        <v>215</v>
      </c>
      <c r="BE141" s="240">
        <f>IF(N141="základní",J141,0)</f>
        <v>0</v>
      </c>
      <c r="BF141" s="240">
        <f>IF(N141="snížená",J141,0)</f>
        <v>0</v>
      </c>
      <c r="BG141" s="240">
        <f>IF(N141="zákl. přenesená",J141,0)</f>
        <v>0</v>
      </c>
      <c r="BH141" s="240">
        <f>IF(N141="sníž. přenesená",J141,0)</f>
        <v>0</v>
      </c>
      <c r="BI141" s="240">
        <f>IF(N141="nulová",J141,0)</f>
        <v>0</v>
      </c>
      <c r="BJ141" s="14" t="s">
        <v>86</v>
      </c>
      <c r="BK141" s="240">
        <f>ROUND(I141*H141,2)</f>
        <v>0</v>
      </c>
      <c r="BL141" s="14" t="s">
        <v>101</v>
      </c>
      <c r="BM141" s="239" t="s">
        <v>871</v>
      </c>
    </row>
    <row r="142" s="2" customFormat="1" ht="24.15" customHeight="1">
      <c r="A142" s="35"/>
      <c r="B142" s="36"/>
      <c r="C142" s="241" t="s">
        <v>265</v>
      </c>
      <c r="D142" s="241" t="s">
        <v>256</v>
      </c>
      <c r="E142" s="242" t="s">
        <v>872</v>
      </c>
      <c r="F142" s="243" t="s">
        <v>873</v>
      </c>
      <c r="G142" s="244" t="s">
        <v>221</v>
      </c>
      <c r="H142" s="245">
        <v>160</v>
      </c>
      <c r="I142" s="246"/>
      <c r="J142" s="247">
        <f>ROUND(I142*H142,2)</f>
        <v>0</v>
      </c>
      <c r="K142" s="248"/>
      <c r="L142" s="41"/>
      <c r="M142" s="249" t="s">
        <v>1</v>
      </c>
      <c r="N142" s="250" t="s">
        <v>44</v>
      </c>
      <c r="O142" s="88"/>
      <c r="P142" s="237">
        <f>O142*H142</f>
        <v>0</v>
      </c>
      <c r="Q142" s="237">
        <v>0</v>
      </c>
      <c r="R142" s="237">
        <f>Q142*H142</f>
        <v>0</v>
      </c>
      <c r="S142" s="237">
        <v>0</v>
      </c>
      <c r="T142" s="238">
        <f>S142*H142</f>
        <v>0</v>
      </c>
      <c r="U142" s="35"/>
      <c r="V142" s="35"/>
      <c r="W142" s="35"/>
      <c r="X142" s="35"/>
      <c r="Y142" s="35"/>
      <c r="Z142" s="35"/>
      <c r="AA142" s="35"/>
      <c r="AB142" s="35"/>
      <c r="AC142" s="35"/>
      <c r="AD142" s="35"/>
      <c r="AE142" s="35"/>
      <c r="AR142" s="239" t="s">
        <v>101</v>
      </c>
      <c r="AT142" s="239" t="s">
        <v>256</v>
      </c>
      <c r="AU142" s="239" t="s">
        <v>88</v>
      </c>
      <c r="AY142" s="14" t="s">
        <v>215</v>
      </c>
      <c r="BE142" s="240">
        <f>IF(N142="základní",J142,0)</f>
        <v>0</v>
      </c>
      <c r="BF142" s="240">
        <f>IF(N142="snížená",J142,0)</f>
        <v>0</v>
      </c>
      <c r="BG142" s="240">
        <f>IF(N142="zákl. přenesená",J142,0)</f>
        <v>0</v>
      </c>
      <c r="BH142" s="240">
        <f>IF(N142="sníž. přenesená",J142,0)</f>
        <v>0</v>
      </c>
      <c r="BI142" s="240">
        <f>IF(N142="nulová",J142,0)</f>
        <v>0</v>
      </c>
      <c r="BJ142" s="14" t="s">
        <v>86</v>
      </c>
      <c r="BK142" s="240">
        <f>ROUND(I142*H142,2)</f>
        <v>0</v>
      </c>
      <c r="BL142" s="14" t="s">
        <v>101</v>
      </c>
      <c r="BM142" s="239" t="s">
        <v>874</v>
      </c>
    </row>
    <row r="143" s="2" customFormat="1" ht="21.75" customHeight="1">
      <c r="A143" s="35"/>
      <c r="B143" s="36"/>
      <c r="C143" s="241" t="s">
        <v>269</v>
      </c>
      <c r="D143" s="241" t="s">
        <v>256</v>
      </c>
      <c r="E143" s="242" t="s">
        <v>875</v>
      </c>
      <c r="F143" s="243" t="s">
        <v>876</v>
      </c>
      <c r="G143" s="244" t="s">
        <v>221</v>
      </c>
      <c r="H143" s="245">
        <v>120</v>
      </c>
      <c r="I143" s="246"/>
      <c r="J143" s="247">
        <f>ROUND(I143*H143,2)</f>
        <v>0</v>
      </c>
      <c r="K143" s="248"/>
      <c r="L143" s="41"/>
      <c r="M143" s="249" t="s">
        <v>1</v>
      </c>
      <c r="N143" s="250" t="s">
        <v>44</v>
      </c>
      <c r="O143" s="88"/>
      <c r="P143" s="237">
        <f>O143*H143</f>
        <v>0</v>
      </c>
      <c r="Q143" s="237">
        <v>0</v>
      </c>
      <c r="R143" s="237">
        <f>Q143*H143</f>
        <v>0</v>
      </c>
      <c r="S143" s="237">
        <v>0</v>
      </c>
      <c r="T143" s="238">
        <f>S143*H143</f>
        <v>0</v>
      </c>
      <c r="U143" s="35"/>
      <c r="V143" s="35"/>
      <c r="W143" s="35"/>
      <c r="X143" s="35"/>
      <c r="Y143" s="35"/>
      <c r="Z143" s="35"/>
      <c r="AA143" s="35"/>
      <c r="AB143" s="35"/>
      <c r="AC143" s="35"/>
      <c r="AD143" s="35"/>
      <c r="AE143" s="35"/>
      <c r="AR143" s="239" t="s">
        <v>101</v>
      </c>
      <c r="AT143" s="239" t="s">
        <v>256</v>
      </c>
      <c r="AU143" s="239" t="s">
        <v>88</v>
      </c>
      <c r="AY143" s="14" t="s">
        <v>215</v>
      </c>
      <c r="BE143" s="240">
        <f>IF(N143="základní",J143,0)</f>
        <v>0</v>
      </c>
      <c r="BF143" s="240">
        <f>IF(N143="snížená",J143,0)</f>
        <v>0</v>
      </c>
      <c r="BG143" s="240">
        <f>IF(N143="zákl. přenesená",J143,0)</f>
        <v>0</v>
      </c>
      <c r="BH143" s="240">
        <f>IF(N143="sníž. přenesená",J143,0)</f>
        <v>0</v>
      </c>
      <c r="BI143" s="240">
        <f>IF(N143="nulová",J143,0)</f>
        <v>0</v>
      </c>
      <c r="BJ143" s="14" t="s">
        <v>86</v>
      </c>
      <c r="BK143" s="240">
        <f>ROUND(I143*H143,2)</f>
        <v>0</v>
      </c>
      <c r="BL143" s="14" t="s">
        <v>101</v>
      </c>
      <c r="BM143" s="239" t="s">
        <v>877</v>
      </c>
    </row>
    <row r="144" s="12" customFormat="1" ht="25.92" customHeight="1">
      <c r="A144" s="12"/>
      <c r="B144" s="210"/>
      <c r="C144" s="211"/>
      <c r="D144" s="212" t="s">
        <v>78</v>
      </c>
      <c r="E144" s="213" t="s">
        <v>439</v>
      </c>
      <c r="F144" s="213" t="s">
        <v>440</v>
      </c>
      <c r="G144" s="211"/>
      <c r="H144" s="211"/>
      <c r="I144" s="214"/>
      <c r="J144" s="215">
        <f>BK144</f>
        <v>0</v>
      </c>
      <c r="K144" s="211"/>
      <c r="L144" s="216"/>
      <c r="M144" s="217"/>
      <c r="N144" s="218"/>
      <c r="O144" s="218"/>
      <c r="P144" s="219">
        <f>P145</f>
        <v>0</v>
      </c>
      <c r="Q144" s="218"/>
      <c r="R144" s="219">
        <f>R145</f>
        <v>0</v>
      </c>
      <c r="S144" s="218"/>
      <c r="T144" s="220">
        <f>T145</f>
        <v>0</v>
      </c>
      <c r="U144" s="12"/>
      <c r="V144" s="12"/>
      <c r="W144" s="12"/>
      <c r="X144" s="12"/>
      <c r="Y144" s="12"/>
      <c r="Z144" s="12"/>
      <c r="AA144" s="12"/>
      <c r="AB144" s="12"/>
      <c r="AC144" s="12"/>
      <c r="AD144" s="12"/>
      <c r="AE144" s="12"/>
      <c r="AR144" s="221" t="s">
        <v>101</v>
      </c>
      <c r="AT144" s="222" t="s">
        <v>78</v>
      </c>
      <c r="AU144" s="222" t="s">
        <v>79</v>
      </c>
      <c r="AY144" s="221" t="s">
        <v>215</v>
      </c>
      <c r="BK144" s="223">
        <f>BK145</f>
        <v>0</v>
      </c>
    </row>
    <row r="145" s="2" customFormat="1" ht="55.5" customHeight="1">
      <c r="A145" s="35"/>
      <c r="B145" s="36"/>
      <c r="C145" s="241" t="s">
        <v>8</v>
      </c>
      <c r="D145" s="241" t="s">
        <v>256</v>
      </c>
      <c r="E145" s="242" t="s">
        <v>609</v>
      </c>
      <c r="F145" s="243" t="s">
        <v>610</v>
      </c>
      <c r="G145" s="244" t="s">
        <v>249</v>
      </c>
      <c r="H145" s="245">
        <v>76.506</v>
      </c>
      <c r="I145" s="246"/>
      <c r="J145" s="247">
        <f>ROUND(I145*H145,2)</f>
        <v>0</v>
      </c>
      <c r="K145" s="248"/>
      <c r="L145" s="41"/>
      <c r="M145" s="251" t="s">
        <v>1</v>
      </c>
      <c r="N145" s="252" t="s">
        <v>44</v>
      </c>
      <c r="O145" s="253"/>
      <c r="P145" s="254">
        <f>O145*H145</f>
        <v>0</v>
      </c>
      <c r="Q145" s="254">
        <v>0</v>
      </c>
      <c r="R145" s="254">
        <f>Q145*H145</f>
        <v>0</v>
      </c>
      <c r="S145" s="254">
        <v>0</v>
      </c>
      <c r="T145" s="255">
        <f>S145*H145</f>
        <v>0</v>
      </c>
      <c r="U145" s="35"/>
      <c r="V145" s="35"/>
      <c r="W145" s="35"/>
      <c r="X145" s="35"/>
      <c r="Y145" s="35"/>
      <c r="Z145" s="35"/>
      <c r="AA145" s="35"/>
      <c r="AB145" s="35"/>
      <c r="AC145" s="35"/>
      <c r="AD145" s="35"/>
      <c r="AE145" s="35"/>
      <c r="AR145" s="239" t="s">
        <v>227</v>
      </c>
      <c r="AT145" s="239" t="s">
        <v>256</v>
      </c>
      <c r="AU145" s="239" t="s">
        <v>86</v>
      </c>
      <c r="AY145" s="14" t="s">
        <v>215</v>
      </c>
      <c r="BE145" s="240">
        <f>IF(N145="základní",J145,0)</f>
        <v>0</v>
      </c>
      <c r="BF145" s="240">
        <f>IF(N145="snížená",J145,0)</f>
        <v>0</v>
      </c>
      <c r="BG145" s="240">
        <f>IF(N145="zákl. přenesená",J145,0)</f>
        <v>0</v>
      </c>
      <c r="BH145" s="240">
        <f>IF(N145="sníž. přenesená",J145,0)</f>
        <v>0</v>
      </c>
      <c r="BI145" s="240">
        <f>IF(N145="nulová",J145,0)</f>
        <v>0</v>
      </c>
      <c r="BJ145" s="14" t="s">
        <v>86</v>
      </c>
      <c r="BK145" s="240">
        <f>ROUND(I145*H145,2)</f>
        <v>0</v>
      </c>
      <c r="BL145" s="14" t="s">
        <v>227</v>
      </c>
      <c r="BM145" s="239" t="s">
        <v>878</v>
      </c>
    </row>
    <row r="146" s="2" customFormat="1" ht="6.96" customHeight="1">
      <c r="A146" s="35"/>
      <c r="B146" s="63"/>
      <c r="C146" s="64"/>
      <c r="D146" s="64"/>
      <c r="E146" s="64"/>
      <c r="F146" s="64"/>
      <c r="G146" s="64"/>
      <c r="H146" s="64"/>
      <c r="I146" s="64"/>
      <c r="J146" s="64"/>
      <c r="K146" s="64"/>
      <c r="L146" s="41"/>
      <c r="M146" s="35"/>
      <c r="O146" s="35"/>
      <c r="P146" s="35"/>
      <c r="Q146" s="35"/>
      <c r="R146" s="35"/>
      <c r="S146" s="35"/>
      <c r="T146" s="35"/>
      <c r="U146" s="35"/>
      <c r="V146" s="35"/>
      <c r="W146" s="35"/>
      <c r="X146" s="35"/>
      <c r="Y146" s="35"/>
      <c r="Z146" s="35"/>
      <c r="AA146" s="35"/>
      <c r="AB146" s="35"/>
      <c r="AC146" s="35"/>
      <c r="AD146" s="35"/>
      <c r="AE146" s="35"/>
    </row>
  </sheetData>
  <sheetProtection sheet="1" autoFilter="0" formatColumns="0" formatRows="0" objects="1" scenarios="1" spinCount="100000" saltValue="Gqo5JmbM/40zdlblQJlPPosJLi1LxGg+y8oHLJ+GCl70oPoK0SM3F9+5Ii+BUrBn1sncG90+DPu4oIG/gpyM4w==" hashValue="dMHeTwjx4gVnzqS7ZtwTysXnzOjUtRzSHt/5+Eb9OwrOhTrbiy8Gq8H/0/BO+5kCQnbc2Bf2D/HMA5Z7vkBGIw==" algorithmName="SHA-512" password="CC35"/>
  <autoFilter ref="C126:K145"/>
  <mergeCells count="15">
    <mergeCell ref="E7:H7"/>
    <mergeCell ref="E11:H11"/>
    <mergeCell ref="E9:H9"/>
    <mergeCell ref="E13:H13"/>
    <mergeCell ref="E22:H22"/>
    <mergeCell ref="E31:H31"/>
    <mergeCell ref="E85:H85"/>
    <mergeCell ref="E89:H89"/>
    <mergeCell ref="E87:H87"/>
    <mergeCell ref="E91:H91"/>
    <mergeCell ref="E113:H113"/>
    <mergeCell ref="E117:H117"/>
    <mergeCell ref="E115:H115"/>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126</v>
      </c>
    </row>
    <row r="3" s="1" customFormat="1" ht="6.96" customHeight="1">
      <c r="B3" s="144"/>
      <c r="C3" s="145"/>
      <c r="D3" s="145"/>
      <c r="E3" s="145"/>
      <c r="F3" s="145"/>
      <c r="G3" s="145"/>
      <c r="H3" s="145"/>
      <c r="I3" s="145"/>
      <c r="J3" s="145"/>
      <c r="K3" s="145"/>
      <c r="L3" s="17"/>
      <c r="AT3" s="14" t="s">
        <v>88</v>
      </c>
    </row>
    <row r="4" s="1" customFormat="1" ht="24.96" customHeight="1">
      <c r="B4" s="17"/>
      <c r="D4" s="146" t="s">
        <v>185</v>
      </c>
      <c r="L4" s="17"/>
      <c r="M4" s="147" t="s">
        <v>10</v>
      </c>
      <c r="AT4" s="14" t="s">
        <v>4</v>
      </c>
    </row>
    <row r="5" s="1" customFormat="1" ht="6.96" customHeight="1">
      <c r="B5" s="17"/>
      <c r="L5" s="17"/>
    </row>
    <row r="6" s="1" customFormat="1" ht="12" customHeight="1">
      <c r="B6" s="17"/>
      <c r="D6" s="148" t="s">
        <v>16</v>
      </c>
      <c r="L6" s="17"/>
    </row>
    <row r="7" s="1" customFormat="1" ht="16.5" customHeight="1">
      <c r="B7" s="17"/>
      <c r="E7" s="149" t="str">
        <f>'Rekapitulace stavby'!K6</f>
        <v>Oprava úseku Nejdek - Nové Hamry</v>
      </c>
      <c r="F7" s="148"/>
      <c r="G7" s="148"/>
      <c r="H7" s="148"/>
      <c r="L7" s="17"/>
    </row>
    <row r="8">
      <c r="B8" s="17"/>
      <c r="D8" s="148" t="s">
        <v>186</v>
      </c>
      <c r="L8" s="17"/>
    </row>
    <row r="9" s="1" customFormat="1" ht="16.5" customHeight="1">
      <c r="B9" s="17"/>
      <c r="E9" s="149" t="s">
        <v>187</v>
      </c>
      <c r="F9" s="1"/>
      <c r="G9" s="1"/>
      <c r="H9" s="1"/>
      <c r="L9" s="17"/>
    </row>
    <row r="10" s="1" customFormat="1" ht="12" customHeight="1">
      <c r="B10" s="17"/>
      <c r="D10" s="148" t="s">
        <v>188</v>
      </c>
      <c r="L10" s="17"/>
    </row>
    <row r="11" s="2" customFormat="1" ht="16.5" customHeight="1">
      <c r="A11" s="35"/>
      <c r="B11" s="41"/>
      <c r="C11" s="35"/>
      <c r="D11" s="35"/>
      <c r="E11" s="150" t="s">
        <v>879</v>
      </c>
      <c r="F11" s="35"/>
      <c r="G11" s="35"/>
      <c r="H11" s="35"/>
      <c r="I11" s="35"/>
      <c r="J11" s="35"/>
      <c r="K11" s="35"/>
      <c r="L11" s="60"/>
      <c r="S11" s="35"/>
      <c r="T11" s="35"/>
      <c r="U11" s="35"/>
      <c r="V11" s="35"/>
      <c r="W11" s="35"/>
      <c r="X11" s="35"/>
      <c r="Y11" s="35"/>
      <c r="Z11" s="35"/>
      <c r="AA11" s="35"/>
      <c r="AB11" s="35"/>
      <c r="AC11" s="35"/>
      <c r="AD11" s="35"/>
      <c r="AE11" s="35"/>
    </row>
    <row r="12" s="2" customFormat="1" ht="12" customHeight="1">
      <c r="A12" s="35"/>
      <c r="B12" s="41"/>
      <c r="C12" s="35"/>
      <c r="D12" s="148" t="s">
        <v>190</v>
      </c>
      <c r="E12" s="35"/>
      <c r="F12" s="35"/>
      <c r="G12" s="35"/>
      <c r="H12" s="35"/>
      <c r="I12" s="35"/>
      <c r="J12" s="35"/>
      <c r="K12" s="35"/>
      <c r="L12" s="60"/>
      <c r="S12" s="35"/>
      <c r="T12" s="35"/>
      <c r="U12" s="35"/>
      <c r="V12" s="35"/>
      <c r="W12" s="35"/>
      <c r="X12" s="35"/>
      <c r="Y12" s="35"/>
      <c r="Z12" s="35"/>
      <c r="AA12" s="35"/>
      <c r="AB12" s="35"/>
      <c r="AC12" s="35"/>
      <c r="AD12" s="35"/>
      <c r="AE12" s="35"/>
    </row>
    <row r="13" s="2" customFormat="1" ht="16.5" customHeight="1">
      <c r="A13" s="35"/>
      <c r="B13" s="41"/>
      <c r="C13" s="35"/>
      <c r="D13" s="35"/>
      <c r="E13" s="151" t="s">
        <v>880</v>
      </c>
      <c r="F13" s="35"/>
      <c r="G13" s="35"/>
      <c r="H13" s="35"/>
      <c r="I13" s="35"/>
      <c r="J13" s="35"/>
      <c r="K13" s="35"/>
      <c r="L13" s="60"/>
      <c r="S13" s="35"/>
      <c r="T13" s="35"/>
      <c r="U13" s="35"/>
      <c r="V13" s="35"/>
      <c r="W13" s="35"/>
      <c r="X13" s="35"/>
      <c r="Y13" s="35"/>
      <c r="Z13" s="35"/>
      <c r="AA13" s="35"/>
      <c r="AB13" s="35"/>
      <c r="AC13" s="35"/>
      <c r="AD13" s="35"/>
      <c r="AE13" s="35"/>
    </row>
    <row r="14" s="2" customFormat="1">
      <c r="A14" s="35"/>
      <c r="B14" s="41"/>
      <c r="C14" s="35"/>
      <c r="D14" s="35"/>
      <c r="E14" s="35"/>
      <c r="F14" s="35"/>
      <c r="G14" s="35"/>
      <c r="H14" s="35"/>
      <c r="I14" s="35"/>
      <c r="J14" s="35"/>
      <c r="K14" s="35"/>
      <c r="L14" s="60"/>
      <c r="S14" s="35"/>
      <c r="T14" s="35"/>
      <c r="U14" s="35"/>
      <c r="V14" s="35"/>
      <c r="W14" s="35"/>
      <c r="X14" s="35"/>
      <c r="Y14" s="35"/>
      <c r="Z14" s="35"/>
      <c r="AA14" s="35"/>
      <c r="AB14" s="35"/>
      <c r="AC14" s="35"/>
      <c r="AD14" s="35"/>
      <c r="AE14" s="35"/>
    </row>
    <row r="15" s="2" customFormat="1" ht="12" customHeight="1">
      <c r="A15" s="35"/>
      <c r="B15" s="41"/>
      <c r="C15" s="35"/>
      <c r="D15" s="148" t="s">
        <v>18</v>
      </c>
      <c r="E15" s="35"/>
      <c r="F15" s="138" t="s">
        <v>1</v>
      </c>
      <c r="G15" s="35"/>
      <c r="H15" s="35"/>
      <c r="I15" s="148" t="s">
        <v>19</v>
      </c>
      <c r="J15" s="138" t="s">
        <v>1</v>
      </c>
      <c r="K15" s="35"/>
      <c r="L15" s="60"/>
      <c r="S15" s="35"/>
      <c r="T15" s="35"/>
      <c r="U15" s="35"/>
      <c r="V15" s="35"/>
      <c r="W15" s="35"/>
      <c r="X15" s="35"/>
      <c r="Y15" s="35"/>
      <c r="Z15" s="35"/>
      <c r="AA15" s="35"/>
      <c r="AB15" s="35"/>
      <c r="AC15" s="35"/>
      <c r="AD15" s="35"/>
      <c r="AE15" s="35"/>
    </row>
    <row r="16" s="2" customFormat="1" ht="12" customHeight="1">
      <c r="A16" s="35"/>
      <c r="B16" s="41"/>
      <c r="C16" s="35"/>
      <c r="D16" s="148" t="s">
        <v>20</v>
      </c>
      <c r="E16" s="35"/>
      <c r="F16" s="138" t="s">
        <v>21</v>
      </c>
      <c r="G16" s="35"/>
      <c r="H16" s="35"/>
      <c r="I16" s="148" t="s">
        <v>22</v>
      </c>
      <c r="J16" s="152" t="str">
        <f>'Rekapitulace stavby'!AN8</f>
        <v>26. 9. 2022</v>
      </c>
      <c r="K16" s="35"/>
      <c r="L16" s="60"/>
      <c r="S16" s="35"/>
      <c r="T16" s="35"/>
      <c r="U16" s="35"/>
      <c r="V16" s="35"/>
      <c r="W16" s="35"/>
      <c r="X16" s="35"/>
      <c r="Y16" s="35"/>
      <c r="Z16" s="35"/>
      <c r="AA16" s="35"/>
      <c r="AB16" s="35"/>
      <c r="AC16" s="35"/>
      <c r="AD16" s="35"/>
      <c r="AE16" s="35"/>
    </row>
    <row r="17" s="2" customFormat="1" ht="10.8" customHeight="1">
      <c r="A17" s="35"/>
      <c r="B17" s="41"/>
      <c r="C17" s="35"/>
      <c r="D17" s="35"/>
      <c r="E17" s="35"/>
      <c r="F17" s="35"/>
      <c r="G17" s="35"/>
      <c r="H17" s="35"/>
      <c r="I17" s="35"/>
      <c r="J17" s="35"/>
      <c r="K17" s="35"/>
      <c r="L17" s="60"/>
      <c r="S17" s="35"/>
      <c r="T17" s="35"/>
      <c r="U17" s="35"/>
      <c r="V17" s="35"/>
      <c r="W17" s="35"/>
      <c r="X17" s="35"/>
      <c r="Y17" s="35"/>
      <c r="Z17" s="35"/>
      <c r="AA17" s="35"/>
      <c r="AB17" s="35"/>
      <c r="AC17" s="35"/>
      <c r="AD17" s="35"/>
      <c r="AE17" s="35"/>
    </row>
    <row r="18" s="2" customFormat="1" ht="12" customHeight="1">
      <c r="A18" s="35"/>
      <c r="B18" s="41"/>
      <c r="C18" s="35"/>
      <c r="D18" s="148" t="s">
        <v>24</v>
      </c>
      <c r="E18" s="35"/>
      <c r="F18" s="35"/>
      <c r="G18" s="35"/>
      <c r="H18" s="35"/>
      <c r="I18" s="148" t="s">
        <v>25</v>
      </c>
      <c r="J18" s="138" t="s">
        <v>26</v>
      </c>
      <c r="K18" s="35"/>
      <c r="L18" s="60"/>
      <c r="S18" s="35"/>
      <c r="T18" s="35"/>
      <c r="U18" s="35"/>
      <c r="V18" s="35"/>
      <c r="W18" s="35"/>
      <c r="X18" s="35"/>
      <c r="Y18" s="35"/>
      <c r="Z18" s="35"/>
      <c r="AA18" s="35"/>
      <c r="AB18" s="35"/>
      <c r="AC18" s="35"/>
      <c r="AD18" s="35"/>
      <c r="AE18" s="35"/>
    </row>
    <row r="19" s="2" customFormat="1" ht="18" customHeight="1">
      <c r="A19" s="35"/>
      <c r="B19" s="41"/>
      <c r="C19" s="35"/>
      <c r="D19" s="35"/>
      <c r="E19" s="138" t="s">
        <v>27</v>
      </c>
      <c r="F19" s="35"/>
      <c r="G19" s="35"/>
      <c r="H19" s="35"/>
      <c r="I19" s="148" t="s">
        <v>28</v>
      </c>
      <c r="J19" s="138" t="s">
        <v>1</v>
      </c>
      <c r="K19" s="35"/>
      <c r="L19" s="60"/>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60"/>
      <c r="S20" s="35"/>
      <c r="T20" s="35"/>
      <c r="U20" s="35"/>
      <c r="V20" s="35"/>
      <c r="W20" s="35"/>
      <c r="X20" s="35"/>
      <c r="Y20" s="35"/>
      <c r="Z20" s="35"/>
      <c r="AA20" s="35"/>
      <c r="AB20" s="35"/>
      <c r="AC20" s="35"/>
      <c r="AD20" s="35"/>
      <c r="AE20" s="35"/>
    </row>
    <row r="21" s="2" customFormat="1" ht="12" customHeight="1">
      <c r="A21" s="35"/>
      <c r="B21" s="41"/>
      <c r="C21" s="35"/>
      <c r="D21" s="148" t="s">
        <v>30</v>
      </c>
      <c r="E21" s="35"/>
      <c r="F21" s="35"/>
      <c r="G21" s="35"/>
      <c r="H21" s="35"/>
      <c r="I21" s="148" t="s">
        <v>25</v>
      </c>
      <c r="J21" s="30" t="str">
        <f>'Rekapitulace stavby'!AN13</f>
        <v>Vyplň údaj</v>
      </c>
      <c r="K21" s="35"/>
      <c r="L21" s="60"/>
      <c r="S21" s="35"/>
      <c r="T21" s="35"/>
      <c r="U21" s="35"/>
      <c r="V21" s="35"/>
      <c r="W21" s="35"/>
      <c r="X21" s="35"/>
      <c r="Y21" s="35"/>
      <c r="Z21" s="35"/>
      <c r="AA21" s="35"/>
      <c r="AB21" s="35"/>
      <c r="AC21" s="35"/>
      <c r="AD21" s="35"/>
      <c r="AE21" s="35"/>
    </row>
    <row r="22" s="2" customFormat="1" ht="18" customHeight="1">
      <c r="A22" s="35"/>
      <c r="B22" s="41"/>
      <c r="C22" s="35"/>
      <c r="D22" s="35"/>
      <c r="E22" s="30" t="str">
        <f>'Rekapitulace stavby'!E14</f>
        <v>Vyplň údaj</v>
      </c>
      <c r="F22" s="138"/>
      <c r="G22" s="138"/>
      <c r="H22" s="138"/>
      <c r="I22" s="148" t="s">
        <v>28</v>
      </c>
      <c r="J22" s="30" t="str">
        <f>'Rekapitulace stavby'!AN14</f>
        <v>Vyplň údaj</v>
      </c>
      <c r="K22" s="35"/>
      <c r="L22" s="60"/>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60"/>
      <c r="S23" s="35"/>
      <c r="T23" s="35"/>
      <c r="U23" s="35"/>
      <c r="V23" s="35"/>
      <c r="W23" s="35"/>
      <c r="X23" s="35"/>
      <c r="Y23" s="35"/>
      <c r="Z23" s="35"/>
      <c r="AA23" s="35"/>
      <c r="AB23" s="35"/>
      <c r="AC23" s="35"/>
      <c r="AD23" s="35"/>
      <c r="AE23" s="35"/>
    </row>
    <row r="24" s="2" customFormat="1" ht="12" customHeight="1">
      <c r="A24" s="35"/>
      <c r="B24" s="41"/>
      <c r="C24" s="35"/>
      <c r="D24" s="148" t="s">
        <v>32</v>
      </c>
      <c r="E24" s="35"/>
      <c r="F24" s="35"/>
      <c r="G24" s="35"/>
      <c r="H24" s="35"/>
      <c r="I24" s="148" t="s">
        <v>25</v>
      </c>
      <c r="J24" s="138" t="s">
        <v>33</v>
      </c>
      <c r="K24" s="35"/>
      <c r="L24" s="60"/>
      <c r="S24" s="35"/>
      <c r="T24" s="35"/>
      <c r="U24" s="35"/>
      <c r="V24" s="35"/>
      <c r="W24" s="35"/>
      <c r="X24" s="35"/>
      <c r="Y24" s="35"/>
      <c r="Z24" s="35"/>
      <c r="AA24" s="35"/>
      <c r="AB24" s="35"/>
      <c r="AC24" s="35"/>
      <c r="AD24" s="35"/>
      <c r="AE24" s="35"/>
    </row>
    <row r="25" s="2" customFormat="1" ht="18" customHeight="1">
      <c r="A25" s="35"/>
      <c r="B25" s="41"/>
      <c r="C25" s="35"/>
      <c r="D25" s="35"/>
      <c r="E25" s="138" t="s">
        <v>34</v>
      </c>
      <c r="F25" s="35"/>
      <c r="G25" s="35"/>
      <c r="H25" s="35"/>
      <c r="I25" s="148" t="s">
        <v>28</v>
      </c>
      <c r="J25" s="138" t="s">
        <v>1</v>
      </c>
      <c r="K25" s="35"/>
      <c r="L25" s="60"/>
      <c r="S25" s="35"/>
      <c r="T25" s="35"/>
      <c r="U25" s="35"/>
      <c r="V25" s="35"/>
      <c r="W25" s="35"/>
      <c r="X25" s="35"/>
      <c r="Y25" s="35"/>
      <c r="Z25" s="35"/>
      <c r="AA25" s="35"/>
      <c r="AB25" s="35"/>
      <c r="AC25" s="35"/>
      <c r="AD25" s="35"/>
      <c r="AE25" s="35"/>
    </row>
    <row r="26" s="2" customFormat="1" ht="6.96" customHeight="1">
      <c r="A26" s="35"/>
      <c r="B26" s="41"/>
      <c r="C26" s="35"/>
      <c r="D26" s="35"/>
      <c r="E26" s="35"/>
      <c r="F26" s="35"/>
      <c r="G26" s="35"/>
      <c r="H26" s="35"/>
      <c r="I26" s="35"/>
      <c r="J26" s="35"/>
      <c r="K26" s="35"/>
      <c r="L26" s="60"/>
      <c r="S26" s="35"/>
      <c r="T26" s="35"/>
      <c r="U26" s="35"/>
      <c r="V26" s="35"/>
      <c r="W26" s="35"/>
      <c r="X26" s="35"/>
      <c r="Y26" s="35"/>
      <c r="Z26" s="35"/>
      <c r="AA26" s="35"/>
      <c r="AB26" s="35"/>
      <c r="AC26" s="35"/>
      <c r="AD26" s="35"/>
      <c r="AE26" s="35"/>
    </row>
    <row r="27" s="2" customFormat="1" ht="12" customHeight="1">
      <c r="A27" s="35"/>
      <c r="B27" s="41"/>
      <c r="C27" s="35"/>
      <c r="D27" s="148" t="s">
        <v>36</v>
      </c>
      <c r="E27" s="35"/>
      <c r="F27" s="35"/>
      <c r="G27" s="35"/>
      <c r="H27" s="35"/>
      <c r="I27" s="148" t="s">
        <v>25</v>
      </c>
      <c r="J27" s="138" t="s">
        <v>1</v>
      </c>
      <c r="K27" s="35"/>
      <c r="L27" s="60"/>
      <c r="S27" s="35"/>
      <c r="T27" s="35"/>
      <c r="U27" s="35"/>
      <c r="V27" s="35"/>
      <c r="W27" s="35"/>
      <c r="X27" s="35"/>
      <c r="Y27" s="35"/>
      <c r="Z27" s="35"/>
      <c r="AA27" s="35"/>
      <c r="AB27" s="35"/>
      <c r="AC27" s="35"/>
      <c r="AD27" s="35"/>
      <c r="AE27" s="35"/>
    </row>
    <row r="28" s="2" customFormat="1" ht="18" customHeight="1">
      <c r="A28" s="35"/>
      <c r="B28" s="41"/>
      <c r="C28" s="35"/>
      <c r="D28" s="35"/>
      <c r="E28" s="138" t="s">
        <v>37</v>
      </c>
      <c r="F28" s="35"/>
      <c r="G28" s="35"/>
      <c r="H28" s="35"/>
      <c r="I28" s="148" t="s">
        <v>28</v>
      </c>
      <c r="J28" s="138" t="s">
        <v>1</v>
      </c>
      <c r="K28" s="35"/>
      <c r="L28" s="60"/>
      <c r="S28" s="35"/>
      <c r="T28" s="35"/>
      <c r="U28" s="35"/>
      <c r="V28" s="35"/>
      <c r="W28" s="35"/>
      <c r="X28" s="35"/>
      <c r="Y28" s="35"/>
      <c r="Z28" s="35"/>
      <c r="AA28" s="35"/>
      <c r="AB28" s="35"/>
      <c r="AC28" s="35"/>
      <c r="AD28" s="35"/>
      <c r="AE28" s="35"/>
    </row>
    <row r="29" s="2" customFormat="1" ht="6.96" customHeight="1">
      <c r="A29" s="35"/>
      <c r="B29" s="41"/>
      <c r="C29" s="35"/>
      <c r="D29" s="35"/>
      <c r="E29" s="35"/>
      <c r="F29" s="35"/>
      <c r="G29" s="35"/>
      <c r="H29" s="35"/>
      <c r="I29" s="35"/>
      <c r="J29" s="35"/>
      <c r="K29" s="35"/>
      <c r="L29" s="60"/>
      <c r="S29" s="35"/>
      <c r="T29" s="35"/>
      <c r="U29" s="35"/>
      <c r="V29" s="35"/>
      <c r="W29" s="35"/>
      <c r="X29" s="35"/>
      <c r="Y29" s="35"/>
      <c r="Z29" s="35"/>
      <c r="AA29" s="35"/>
      <c r="AB29" s="35"/>
      <c r="AC29" s="35"/>
      <c r="AD29" s="35"/>
      <c r="AE29" s="35"/>
    </row>
    <row r="30" s="2" customFormat="1" ht="12" customHeight="1">
      <c r="A30" s="35"/>
      <c r="B30" s="41"/>
      <c r="C30" s="35"/>
      <c r="D30" s="148" t="s">
        <v>38</v>
      </c>
      <c r="E30" s="35"/>
      <c r="F30" s="35"/>
      <c r="G30" s="35"/>
      <c r="H30" s="35"/>
      <c r="I30" s="35"/>
      <c r="J30" s="35"/>
      <c r="K30" s="35"/>
      <c r="L30" s="60"/>
      <c r="S30" s="35"/>
      <c r="T30" s="35"/>
      <c r="U30" s="35"/>
      <c r="V30" s="35"/>
      <c r="W30" s="35"/>
      <c r="X30" s="35"/>
      <c r="Y30" s="35"/>
      <c r="Z30" s="35"/>
      <c r="AA30" s="35"/>
      <c r="AB30" s="35"/>
      <c r="AC30" s="35"/>
      <c r="AD30" s="35"/>
      <c r="AE30" s="35"/>
    </row>
    <row r="31" s="8" customFormat="1" ht="16.5" customHeight="1">
      <c r="A31" s="153"/>
      <c r="B31" s="154"/>
      <c r="C31" s="153"/>
      <c r="D31" s="153"/>
      <c r="E31" s="155" t="s">
        <v>1</v>
      </c>
      <c r="F31" s="155"/>
      <c r="G31" s="155"/>
      <c r="H31" s="155"/>
      <c r="I31" s="153"/>
      <c r="J31" s="153"/>
      <c r="K31" s="153"/>
      <c r="L31" s="156"/>
      <c r="S31" s="153"/>
      <c r="T31" s="153"/>
      <c r="U31" s="153"/>
      <c r="V31" s="153"/>
      <c r="W31" s="153"/>
      <c r="X31" s="153"/>
      <c r="Y31" s="153"/>
      <c r="Z31" s="153"/>
      <c r="AA31" s="153"/>
      <c r="AB31" s="153"/>
      <c r="AC31" s="153"/>
      <c r="AD31" s="153"/>
      <c r="AE31" s="153"/>
    </row>
    <row r="32" s="2" customFormat="1" ht="6.96" customHeight="1">
      <c r="A32" s="35"/>
      <c r="B32" s="41"/>
      <c r="C32" s="35"/>
      <c r="D32" s="35"/>
      <c r="E32" s="35"/>
      <c r="F32" s="35"/>
      <c r="G32" s="35"/>
      <c r="H32" s="35"/>
      <c r="I32" s="35"/>
      <c r="J32" s="35"/>
      <c r="K32" s="35"/>
      <c r="L32" s="60"/>
      <c r="S32" s="35"/>
      <c r="T32" s="35"/>
      <c r="U32" s="35"/>
      <c r="V32" s="35"/>
      <c r="W32" s="35"/>
      <c r="X32" s="35"/>
      <c r="Y32" s="35"/>
      <c r="Z32" s="35"/>
      <c r="AA32" s="35"/>
      <c r="AB32" s="35"/>
      <c r="AC32" s="35"/>
      <c r="AD32" s="35"/>
      <c r="AE32" s="35"/>
    </row>
    <row r="33" s="2" customFormat="1" ht="6.96" customHeight="1">
      <c r="A33" s="35"/>
      <c r="B33" s="41"/>
      <c r="C33" s="35"/>
      <c r="D33" s="157"/>
      <c r="E33" s="157"/>
      <c r="F33" s="157"/>
      <c r="G33" s="157"/>
      <c r="H33" s="157"/>
      <c r="I33" s="157"/>
      <c r="J33" s="157"/>
      <c r="K33" s="157"/>
      <c r="L33" s="60"/>
      <c r="S33" s="35"/>
      <c r="T33" s="35"/>
      <c r="U33" s="35"/>
      <c r="V33" s="35"/>
      <c r="W33" s="35"/>
      <c r="X33" s="35"/>
      <c r="Y33" s="35"/>
      <c r="Z33" s="35"/>
      <c r="AA33" s="35"/>
      <c r="AB33" s="35"/>
      <c r="AC33" s="35"/>
      <c r="AD33" s="35"/>
      <c r="AE33" s="35"/>
    </row>
    <row r="34" s="2" customFormat="1" ht="25.44" customHeight="1">
      <c r="A34" s="35"/>
      <c r="B34" s="41"/>
      <c r="C34" s="35"/>
      <c r="D34" s="158" t="s">
        <v>39</v>
      </c>
      <c r="E34" s="35"/>
      <c r="F34" s="35"/>
      <c r="G34" s="35"/>
      <c r="H34" s="35"/>
      <c r="I34" s="35"/>
      <c r="J34" s="159">
        <f>ROUND(J127, 2)</f>
        <v>0</v>
      </c>
      <c r="K34" s="35"/>
      <c r="L34" s="60"/>
      <c r="S34" s="35"/>
      <c r="T34" s="35"/>
      <c r="U34" s="35"/>
      <c r="V34" s="35"/>
      <c r="W34" s="35"/>
      <c r="X34" s="35"/>
      <c r="Y34" s="35"/>
      <c r="Z34" s="35"/>
      <c r="AA34" s="35"/>
      <c r="AB34" s="35"/>
      <c r="AC34" s="35"/>
      <c r="AD34" s="35"/>
      <c r="AE34" s="35"/>
    </row>
    <row r="35" s="2" customFormat="1" ht="6.96" customHeight="1">
      <c r="A35" s="35"/>
      <c r="B35" s="41"/>
      <c r="C35" s="35"/>
      <c r="D35" s="157"/>
      <c r="E35" s="157"/>
      <c r="F35" s="157"/>
      <c r="G35" s="157"/>
      <c r="H35" s="157"/>
      <c r="I35" s="157"/>
      <c r="J35" s="157"/>
      <c r="K35" s="157"/>
      <c r="L35" s="60"/>
      <c r="S35" s="35"/>
      <c r="T35" s="35"/>
      <c r="U35" s="35"/>
      <c r="V35" s="35"/>
      <c r="W35" s="35"/>
      <c r="X35" s="35"/>
      <c r="Y35" s="35"/>
      <c r="Z35" s="35"/>
      <c r="AA35" s="35"/>
      <c r="AB35" s="35"/>
      <c r="AC35" s="35"/>
      <c r="AD35" s="35"/>
      <c r="AE35" s="35"/>
    </row>
    <row r="36" s="2" customFormat="1" ht="14.4" customHeight="1">
      <c r="A36" s="35"/>
      <c r="B36" s="41"/>
      <c r="C36" s="35"/>
      <c r="D36" s="35"/>
      <c r="E36" s="35"/>
      <c r="F36" s="160" t="s">
        <v>41</v>
      </c>
      <c r="G36" s="35"/>
      <c r="H36" s="35"/>
      <c r="I36" s="160" t="s">
        <v>40</v>
      </c>
      <c r="J36" s="160" t="s">
        <v>42</v>
      </c>
      <c r="K36" s="35"/>
      <c r="L36" s="60"/>
      <c r="S36" s="35"/>
      <c r="T36" s="35"/>
      <c r="U36" s="35"/>
      <c r="V36" s="35"/>
      <c r="W36" s="35"/>
      <c r="X36" s="35"/>
      <c r="Y36" s="35"/>
      <c r="Z36" s="35"/>
      <c r="AA36" s="35"/>
      <c r="AB36" s="35"/>
      <c r="AC36" s="35"/>
      <c r="AD36" s="35"/>
      <c r="AE36" s="35"/>
    </row>
    <row r="37" s="2" customFormat="1" ht="14.4" customHeight="1">
      <c r="A37" s="35"/>
      <c r="B37" s="41"/>
      <c r="C37" s="35"/>
      <c r="D37" s="150" t="s">
        <v>43</v>
      </c>
      <c r="E37" s="148" t="s">
        <v>44</v>
      </c>
      <c r="F37" s="161">
        <f>ROUND((SUM(BE127:BE156)),  2)</f>
        <v>0</v>
      </c>
      <c r="G37" s="35"/>
      <c r="H37" s="35"/>
      <c r="I37" s="162">
        <v>0.20999999999999999</v>
      </c>
      <c r="J37" s="161">
        <f>ROUND(((SUM(BE127:BE156))*I37),  2)</f>
        <v>0</v>
      </c>
      <c r="K37" s="35"/>
      <c r="L37" s="60"/>
      <c r="S37" s="35"/>
      <c r="T37" s="35"/>
      <c r="U37" s="35"/>
      <c r="V37" s="35"/>
      <c r="W37" s="35"/>
      <c r="X37" s="35"/>
      <c r="Y37" s="35"/>
      <c r="Z37" s="35"/>
      <c r="AA37" s="35"/>
      <c r="AB37" s="35"/>
      <c r="AC37" s="35"/>
      <c r="AD37" s="35"/>
      <c r="AE37" s="35"/>
    </row>
    <row r="38" s="2" customFormat="1" ht="14.4" customHeight="1">
      <c r="A38" s="35"/>
      <c r="B38" s="41"/>
      <c r="C38" s="35"/>
      <c r="D38" s="35"/>
      <c r="E38" s="148" t="s">
        <v>45</v>
      </c>
      <c r="F38" s="161">
        <f>ROUND((SUM(BF127:BF156)),  2)</f>
        <v>0</v>
      </c>
      <c r="G38" s="35"/>
      <c r="H38" s="35"/>
      <c r="I38" s="162">
        <v>0.14999999999999999</v>
      </c>
      <c r="J38" s="161">
        <f>ROUND(((SUM(BF127:BF156))*I38),  2)</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8" t="s">
        <v>46</v>
      </c>
      <c r="F39" s="161">
        <f>ROUND((SUM(BG127:BG156)),  2)</f>
        <v>0</v>
      </c>
      <c r="G39" s="35"/>
      <c r="H39" s="35"/>
      <c r="I39" s="162">
        <v>0.20999999999999999</v>
      </c>
      <c r="J39" s="161">
        <f>0</f>
        <v>0</v>
      </c>
      <c r="K39" s="35"/>
      <c r="L39" s="60"/>
      <c r="S39" s="35"/>
      <c r="T39" s="35"/>
      <c r="U39" s="35"/>
      <c r="V39" s="35"/>
      <c r="W39" s="35"/>
      <c r="X39" s="35"/>
      <c r="Y39" s="35"/>
      <c r="Z39" s="35"/>
      <c r="AA39" s="35"/>
      <c r="AB39" s="35"/>
      <c r="AC39" s="35"/>
      <c r="AD39" s="35"/>
      <c r="AE39" s="35"/>
    </row>
    <row r="40" hidden="1" s="2" customFormat="1" ht="14.4" customHeight="1">
      <c r="A40" s="35"/>
      <c r="B40" s="41"/>
      <c r="C40" s="35"/>
      <c r="D40" s="35"/>
      <c r="E40" s="148" t="s">
        <v>47</v>
      </c>
      <c r="F40" s="161">
        <f>ROUND((SUM(BH127:BH156)),  2)</f>
        <v>0</v>
      </c>
      <c r="G40" s="35"/>
      <c r="H40" s="35"/>
      <c r="I40" s="162">
        <v>0.14999999999999999</v>
      </c>
      <c r="J40" s="161">
        <f>0</f>
        <v>0</v>
      </c>
      <c r="K40" s="35"/>
      <c r="L40" s="60"/>
      <c r="S40" s="35"/>
      <c r="T40" s="35"/>
      <c r="U40" s="35"/>
      <c r="V40" s="35"/>
      <c r="W40" s="35"/>
      <c r="X40" s="35"/>
      <c r="Y40" s="35"/>
      <c r="Z40" s="35"/>
      <c r="AA40" s="35"/>
      <c r="AB40" s="35"/>
      <c r="AC40" s="35"/>
      <c r="AD40" s="35"/>
      <c r="AE40" s="35"/>
    </row>
    <row r="41" hidden="1" s="2" customFormat="1" ht="14.4" customHeight="1">
      <c r="A41" s="35"/>
      <c r="B41" s="41"/>
      <c r="C41" s="35"/>
      <c r="D41" s="35"/>
      <c r="E41" s="148" t="s">
        <v>48</v>
      </c>
      <c r="F41" s="161">
        <f>ROUND((SUM(BI127:BI156)),  2)</f>
        <v>0</v>
      </c>
      <c r="G41" s="35"/>
      <c r="H41" s="35"/>
      <c r="I41" s="162">
        <v>0</v>
      </c>
      <c r="J41" s="161">
        <f>0</f>
        <v>0</v>
      </c>
      <c r="K41" s="35"/>
      <c r="L41" s="60"/>
      <c r="S41" s="35"/>
      <c r="T41" s="35"/>
      <c r="U41" s="35"/>
      <c r="V41" s="35"/>
      <c r="W41" s="35"/>
      <c r="X41" s="35"/>
      <c r="Y41" s="35"/>
      <c r="Z41" s="35"/>
      <c r="AA41" s="35"/>
      <c r="AB41" s="35"/>
      <c r="AC41" s="35"/>
      <c r="AD41" s="35"/>
      <c r="AE41" s="35"/>
    </row>
    <row r="42" s="2" customFormat="1" ht="6.96"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s="2" customFormat="1" ht="25.44" customHeight="1">
      <c r="A43" s="35"/>
      <c r="B43" s="41"/>
      <c r="C43" s="163"/>
      <c r="D43" s="164" t="s">
        <v>49</v>
      </c>
      <c r="E43" s="165"/>
      <c r="F43" s="165"/>
      <c r="G43" s="166" t="s">
        <v>50</v>
      </c>
      <c r="H43" s="167" t="s">
        <v>51</v>
      </c>
      <c r="I43" s="165"/>
      <c r="J43" s="168">
        <f>SUM(J34:J41)</f>
        <v>0</v>
      </c>
      <c r="K43" s="169"/>
      <c r="L43" s="60"/>
      <c r="S43" s="35"/>
      <c r="T43" s="35"/>
      <c r="U43" s="35"/>
      <c r="V43" s="35"/>
      <c r="W43" s="35"/>
      <c r="X43" s="35"/>
      <c r="Y43" s="35"/>
      <c r="Z43" s="35"/>
      <c r="AA43" s="35"/>
      <c r="AB43" s="35"/>
      <c r="AC43" s="35"/>
      <c r="AD43" s="35"/>
      <c r="AE43" s="35"/>
    </row>
    <row r="44" s="2" customFormat="1" ht="14.4" customHeight="1">
      <c r="A44" s="35"/>
      <c r="B44" s="41"/>
      <c r="C44" s="35"/>
      <c r="D44" s="35"/>
      <c r="E44" s="35"/>
      <c r="F44" s="35"/>
      <c r="G44" s="35"/>
      <c r="H44" s="35"/>
      <c r="I44" s="35"/>
      <c r="J44" s="35"/>
      <c r="K44" s="35"/>
      <c r="L44" s="60"/>
      <c r="S44" s="35"/>
      <c r="T44" s="35"/>
      <c r="U44" s="35"/>
      <c r="V44" s="35"/>
      <c r="W44" s="35"/>
      <c r="X44" s="35"/>
      <c r="Y44" s="35"/>
      <c r="Z44" s="35"/>
      <c r="AA44" s="35"/>
      <c r="AB44" s="35"/>
      <c r="AC44" s="35"/>
      <c r="AD44" s="35"/>
      <c r="AE44" s="35"/>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70" t="s">
        <v>52</v>
      </c>
      <c r="E50" s="171"/>
      <c r="F50" s="171"/>
      <c r="G50" s="170" t="s">
        <v>53</v>
      </c>
      <c r="H50" s="171"/>
      <c r="I50" s="171"/>
      <c r="J50" s="171"/>
      <c r="K50" s="17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72" t="s">
        <v>54</v>
      </c>
      <c r="E61" s="173"/>
      <c r="F61" s="174" t="s">
        <v>55</v>
      </c>
      <c r="G61" s="172" t="s">
        <v>54</v>
      </c>
      <c r="H61" s="173"/>
      <c r="I61" s="173"/>
      <c r="J61" s="175" t="s">
        <v>55</v>
      </c>
      <c r="K61" s="17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70" t="s">
        <v>56</v>
      </c>
      <c r="E65" s="176"/>
      <c r="F65" s="176"/>
      <c r="G65" s="170" t="s">
        <v>57</v>
      </c>
      <c r="H65" s="176"/>
      <c r="I65" s="176"/>
      <c r="J65" s="176"/>
      <c r="K65" s="17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72" t="s">
        <v>54</v>
      </c>
      <c r="E76" s="173"/>
      <c r="F76" s="174" t="s">
        <v>55</v>
      </c>
      <c r="G76" s="172" t="s">
        <v>54</v>
      </c>
      <c r="H76" s="173"/>
      <c r="I76" s="173"/>
      <c r="J76" s="175" t="s">
        <v>55</v>
      </c>
      <c r="K76" s="173"/>
      <c r="L76" s="60"/>
      <c r="S76" s="35"/>
      <c r="T76" s="35"/>
      <c r="U76" s="35"/>
      <c r="V76" s="35"/>
      <c r="W76" s="35"/>
      <c r="X76" s="35"/>
      <c r="Y76" s="35"/>
      <c r="Z76" s="35"/>
      <c r="AA76" s="35"/>
      <c r="AB76" s="35"/>
      <c r="AC76" s="35"/>
      <c r="AD76" s="35"/>
      <c r="AE76" s="35"/>
    </row>
    <row r="77" s="2" customFormat="1" ht="14.4" customHeight="1">
      <c r="A77" s="35"/>
      <c r="B77" s="177"/>
      <c r="C77" s="178"/>
      <c r="D77" s="178"/>
      <c r="E77" s="178"/>
      <c r="F77" s="178"/>
      <c r="G77" s="178"/>
      <c r="H77" s="178"/>
      <c r="I77" s="178"/>
      <c r="J77" s="178"/>
      <c r="K77" s="178"/>
      <c r="L77" s="60"/>
      <c r="S77" s="35"/>
      <c r="T77" s="35"/>
      <c r="U77" s="35"/>
      <c r="V77" s="35"/>
      <c r="W77" s="35"/>
      <c r="X77" s="35"/>
      <c r="Y77" s="35"/>
      <c r="Z77" s="35"/>
      <c r="AA77" s="35"/>
      <c r="AB77" s="35"/>
      <c r="AC77" s="35"/>
      <c r="AD77" s="35"/>
      <c r="AE77" s="35"/>
    </row>
    <row r="81" s="2" customFormat="1" ht="6.96" customHeight="1">
      <c r="A81" s="35"/>
      <c r="B81" s="179"/>
      <c r="C81" s="180"/>
      <c r="D81" s="180"/>
      <c r="E81" s="180"/>
      <c r="F81" s="180"/>
      <c r="G81" s="180"/>
      <c r="H81" s="180"/>
      <c r="I81" s="180"/>
      <c r="J81" s="180"/>
      <c r="K81" s="180"/>
      <c r="L81" s="60"/>
      <c r="S81" s="35"/>
      <c r="T81" s="35"/>
      <c r="U81" s="35"/>
      <c r="V81" s="35"/>
      <c r="W81" s="35"/>
      <c r="X81" s="35"/>
      <c r="Y81" s="35"/>
      <c r="Z81" s="35"/>
      <c r="AA81" s="35"/>
      <c r="AB81" s="35"/>
      <c r="AC81" s="35"/>
      <c r="AD81" s="35"/>
      <c r="AE81" s="35"/>
    </row>
    <row r="82" s="2" customFormat="1" ht="24.96" customHeight="1">
      <c r="A82" s="35"/>
      <c r="B82" s="36"/>
      <c r="C82" s="20" t="s">
        <v>192</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1" t="str">
        <f>E7</f>
        <v>Oprava úseku Nejdek - Nové Hamry</v>
      </c>
      <c r="F85" s="29"/>
      <c r="G85" s="29"/>
      <c r="H85" s="29"/>
      <c r="I85" s="37"/>
      <c r="J85" s="37"/>
      <c r="K85" s="37"/>
      <c r="L85" s="60"/>
      <c r="S85" s="35"/>
      <c r="T85" s="35"/>
      <c r="U85" s="35"/>
      <c r="V85" s="35"/>
      <c r="W85" s="35"/>
      <c r="X85" s="35"/>
      <c r="Y85" s="35"/>
      <c r="Z85" s="35"/>
      <c r="AA85" s="35"/>
      <c r="AB85" s="35"/>
      <c r="AC85" s="35"/>
      <c r="AD85" s="35"/>
      <c r="AE85" s="35"/>
    </row>
    <row r="86" s="1" customFormat="1" ht="12" customHeight="1">
      <c r="B86" s="18"/>
      <c r="C86" s="29" t="s">
        <v>186</v>
      </c>
      <c r="D86" s="19"/>
      <c r="E86" s="19"/>
      <c r="F86" s="19"/>
      <c r="G86" s="19"/>
      <c r="H86" s="19"/>
      <c r="I86" s="19"/>
      <c r="J86" s="19"/>
      <c r="K86" s="19"/>
      <c r="L86" s="17"/>
    </row>
    <row r="87" s="1" customFormat="1" ht="16.5" customHeight="1">
      <c r="B87" s="18"/>
      <c r="C87" s="19"/>
      <c r="D87" s="19"/>
      <c r="E87" s="181" t="s">
        <v>187</v>
      </c>
      <c r="F87" s="19"/>
      <c r="G87" s="19"/>
      <c r="H87" s="19"/>
      <c r="I87" s="19"/>
      <c r="J87" s="19"/>
      <c r="K87" s="19"/>
      <c r="L87" s="17"/>
    </row>
    <row r="88" s="1" customFormat="1" ht="12" customHeight="1">
      <c r="B88" s="18"/>
      <c r="C88" s="29" t="s">
        <v>188</v>
      </c>
      <c r="D88" s="19"/>
      <c r="E88" s="19"/>
      <c r="F88" s="19"/>
      <c r="G88" s="19"/>
      <c r="H88" s="19"/>
      <c r="I88" s="19"/>
      <c r="J88" s="19"/>
      <c r="K88" s="19"/>
      <c r="L88" s="17"/>
    </row>
    <row r="89" s="2" customFormat="1" ht="16.5" customHeight="1">
      <c r="A89" s="35"/>
      <c r="B89" s="36"/>
      <c r="C89" s="37"/>
      <c r="D89" s="37"/>
      <c r="E89" s="182" t="s">
        <v>879</v>
      </c>
      <c r="F89" s="37"/>
      <c r="G89" s="37"/>
      <c r="H89" s="37"/>
      <c r="I89" s="37"/>
      <c r="J89" s="37"/>
      <c r="K89" s="37"/>
      <c r="L89" s="60"/>
      <c r="S89" s="35"/>
      <c r="T89" s="35"/>
      <c r="U89" s="35"/>
      <c r="V89" s="35"/>
      <c r="W89" s="35"/>
      <c r="X89" s="35"/>
      <c r="Y89" s="35"/>
      <c r="Z89" s="35"/>
      <c r="AA89" s="35"/>
      <c r="AB89" s="35"/>
      <c r="AC89" s="35"/>
      <c r="AD89" s="35"/>
      <c r="AE89" s="35"/>
    </row>
    <row r="90" s="2" customFormat="1" ht="12" customHeight="1">
      <c r="A90" s="35"/>
      <c r="B90" s="36"/>
      <c r="C90" s="29" t="s">
        <v>190</v>
      </c>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6.5" customHeight="1">
      <c r="A91" s="35"/>
      <c r="B91" s="36"/>
      <c r="C91" s="37"/>
      <c r="D91" s="37"/>
      <c r="E91" s="73" t="str">
        <f>E13</f>
        <v>SO 10-13-01 - Přejezd P173 v evid. km 20,548</v>
      </c>
      <c r="F91" s="37"/>
      <c r="G91" s="37"/>
      <c r="H91" s="37"/>
      <c r="I91" s="37"/>
      <c r="J91" s="37"/>
      <c r="K91" s="37"/>
      <c r="L91" s="60"/>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s="2" customFormat="1" ht="12" customHeight="1">
      <c r="A93" s="35"/>
      <c r="B93" s="36"/>
      <c r="C93" s="29" t="s">
        <v>20</v>
      </c>
      <c r="D93" s="37"/>
      <c r="E93" s="37"/>
      <c r="F93" s="24" t="str">
        <f>F16</f>
        <v xml:space="preserve"> </v>
      </c>
      <c r="G93" s="37"/>
      <c r="H93" s="37"/>
      <c r="I93" s="29" t="s">
        <v>22</v>
      </c>
      <c r="J93" s="76" t="str">
        <f>IF(J16="","",J16)</f>
        <v>26. 9. 2022</v>
      </c>
      <c r="K93" s="37"/>
      <c r="L93" s="60"/>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60"/>
      <c r="S94" s="35"/>
      <c r="T94" s="35"/>
      <c r="U94" s="35"/>
      <c r="V94" s="35"/>
      <c r="W94" s="35"/>
      <c r="X94" s="35"/>
      <c r="Y94" s="35"/>
      <c r="Z94" s="35"/>
      <c r="AA94" s="35"/>
      <c r="AB94" s="35"/>
      <c r="AC94" s="35"/>
      <c r="AD94" s="35"/>
      <c r="AE94" s="35"/>
    </row>
    <row r="95" s="2" customFormat="1" ht="15.15" customHeight="1">
      <c r="A95" s="35"/>
      <c r="B95" s="36"/>
      <c r="C95" s="29" t="s">
        <v>24</v>
      </c>
      <c r="D95" s="37"/>
      <c r="E95" s="37"/>
      <c r="F95" s="24" t="str">
        <f>E19</f>
        <v>Správa železnic, státní organizace</v>
      </c>
      <c r="G95" s="37"/>
      <c r="H95" s="37"/>
      <c r="I95" s="29" t="s">
        <v>32</v>
      </c>
      <c r="J95" s="33" t="str">
        <f>E25</f>
        <v>Progi spol. s r.o.</v>
      </c>
      <c r="K95" s="37"/>
      <c r="L95" s="60"/>
      <c r="S95" s="35"/>
      <c r="T95" s="35"/>
      <c r="U95" s="35"/>
      <c r="V95" s="35"/>
      <c r="W95" s="35"/>
      <c r="X95" s="35"/>
      <c r="Y95" s="35"/>
      <c r="Z95" s="35"/>
      <c r="AA95" s="35"/>
      <c r="AB95" s="35"/>
      <c r="AC95" s="35"/>
      <c r="AD95" s="35"/>
      <c r="AE95" s="35"/>
    </row>
    <row r="96" s="2" customFormat="1" ht="15.15" customHeight="1">
      <c r="A96" s="35"/>
      <c r="B96" s="36"/>
      <c r="C96" s="29" t="s">
        <v>30</v>
      </c>
      <c r="D96" s="37"/>
      <c r="E96" s="37"/>
      <c r="F96" s="24" t="str">
        <f>IF(E22="","",E22)</f>
        <v>Vyplň údaj</v>
      </c>
      <c r="G96" s="37"/>
      <c r="H96" s="37"/>
      <c r="I96" s="29" t="s">
        <v>36</v>
      </c>
      <c r="J96" s="33" t="str">
        <f>E28</f>
        <v>Pavlína Liprtová</v>
      </c>
      <c r="K96" s="37"/>
      <c r="L96" s="60"/>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s="2" customFormat="1" ht="29.28" customHeight="1">
      <c r="A98" s="35"/>
      <c r="B98" s="36"/>
      <c r="C98" s="183" t="s">
        <v>193</v>
      </c>
      <c r="D98" s="184"/>
      <c r="E98" s="184"/>
      <c r="F98" s="184"/>
      <c r="G98" s="184"/>
      <c r="H98" s="184"/>
      <c r="I98" s="184"/>
      <c r="J98" s="185" t="s">
        <v>194</v>
      </c>
      <c r="K98" s="184"/>
      <c r="L98" s="60"/>
      <c r="S98" s="35"/>
      <c r="T98" s="35"/>
      <c r="U98" s="35"/>
      <c r="V98" s="35"/>
      <c r="W98" s="35"/>
      <c r="X98" s="35"/>
      <c r="Y98" s="35"/>
      <c r="Z98" s="35"/>
      <c r="AA98" s="35"/>
      <c r="AB98" s="35"/>
      <c r="AC98" s="35"/>
      <c r="AD98" s="35"/>
      <c r="AE98" s="35"/>
    </row>
    <row r="99" s="2" customFormat="1" ht="10.32"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22.8" customHeight="1">
      <c r="A100" s="35"/>
      <c r="B100" s="36"/>
      <c r="C100" s="186" t="s">
        <v>195</v>
      </c>
      <c r="D100" s="37"/>
      <c r="E100" s="37"/>
      <c r="F100" s="37"/>
      <c r="G100" s="37"/>
      <c r="H100" s="37"/>
      <c r="I100" s="37"/>
      <c r="J100" s="107">
        <f>J127</f>
        <v>0</v>
      </c>
      <c r="K100" s="37"/>
      <c r="L100" s="60"/>
      <c r="S100" s="35"/>
      <c r="T100" s="35"/>
      <c r="U100" s="35"/>
      <c r="V100" s="35"/>
      <c r="W100" s="35"/>
      <c r="X100" s="35"/>
      <c r="Y100" s="35"/>
      <c r="Z100" s="35"/>
      <c r="AA100" s="35"/>
      <c r="AB100" s="35"/>
      <c r="AC100" s="35"/>
      <c r="AD100" s="35"/>
      <c r="AE100" s="35"/>
      <c r="AU100" s="14" t="s">
        <v>196</v>
      </c>
    </row>
    <row r="101" s="9" customFormat="1" ht="24.96" customHeight="1">
      <c r="A101" s="9"/>
      <c r="B101" s="187"/>
      <c r="C101" s="188"/>
      <c r="D101" s="189" t="s">
        <v>197</v>
      </c>
      <c r="E101" s="190"/>
      <c r="F101" s="190"/>
      <c r="G101" s="190"/>
      <c r="H101" s="190"/>
      <c r="I101" s="190"/>
      <c r="J101" s="191">
        <f>J128</f>
        <v>0</v>
      </c>
      <c r="K101" s="188"/>
      <c r="L101" s="192"/>
      <c r="S101" s="9"/>
      <c r="T101" s="9"/>
      <c r="U101" s="9"/>
      <c r="V101" s="9"/>
      <c r="W101" s="9"/>
      <c r="X101" s="9"/>
      <c r="Y101" s="9"/>
      <c r="Z101" s="9"/>
      <c r="AA101" s="9"/>
      <c r="AB101" s="9"/>
      <c r="AC101" s="9"/>
      <c r="AD101" s="9"/>
      <c r="AE101" s="9"/>
    </row>
    <row r="102" s="10" customFormat="1" ht="19.92" customHeight="1">
      <c r="A102" s="10"/>
      <c r="B102" s="193"/>
      <c r="C102" s="129"/>
      <c r="D102" s="194" t="s">
        <v>198</v>
      </c>
      <c r="E102" s="195"/>
      <c r="F102" s="195"/>
      <c r="G102" s="195"/>
      <c r="H102" s="195"/>
      <c r="I102" s="195"/>
      <c r="J102" s="196">
        <f>J129</f>
        <v>0</v>
      </c>
      <c r="K102" s="129"/>
      <c r="L102" s="197"/>
      <c r="S102" s="10"/>
      <c r="T102" s="10"/>
      <c r="U102" s="10"/>
      <c r="V102" s="10"/>
      <c r="W102" s="10"/>
      <c r="X102" s="10"/>
      <c r="Y102" s="10"/>
      <c r="Z102" s="10"/>
      <c r="AA102" s="10"/>
      <c r="AB102" s="10"/>
      <c r="AC102" s="10"/>
      <c r="AD102" s="10"/>
      <c r="AE102" s="10"/>
    </row>
    <row r="103" s="9" customFormat="1" ht="24.96" customHeight="1">
      <c r="A103" s="9"/>
      <c r="B103" s="187"/>
      <c r="C103" s="188"/>
      <c r="D103" s="189" t="s">
        <v>199</v>
      </c>
      <c r="E103" s="190"/>
      <c r="F103" s="190"/>
      <c r="G103" s="190"/>
      <c r="H103" s="190"/>
      <c r="I103" s="190"/>
      <c r="J103" s="191">
        <f>J150</f>
        <v>0</v>
      </c>
      <c r="K103" s="188"/>
      <c r="L103" s="192"/>
      <c r="S103" s="9"/>
      <c r="T103" s="9"/>
      <c r="U103" s="9"/>
      <c r="V103" s="9"/>
      <c r="W103" s="9"/>
      <c r="X103" s="9"/>
      <c r="Y103" s="9"/>
      <c r="Z103" s="9"/>
      <c r="AA103" s="9"/>
      <c r="AB103" s="9"/>
      <c r="AC103" s="9"/>
      <c r="AD103" s="9"/>
      <c r="AE103" s="9"/>
    </row>
    <row r="104" s="2" customFormat="1" ht="21.84" customHeight="1">
      <c r="A104" s="35"/>
      <c r="B104" s="36"/>
      <c r="C104" s="37"/>
      <c r="D104" s="37"/>
      <c r="E104" s="37"/>
      <c r="F104" s="37"/>
      <c r="G104" s="37"/>
      <c r="H104" s="37"/>
      <c r="I104" s="37"/>
      <c r="J104" s="37"/>
      <c r="K104" s="37"/>
      <c r="L104" s="60"/>
      <c r="S104" s="35"/>
      <c r="T104" s="35"/>
      <c r="U104" s="35"/>
      <c r="V104" s="35"/>
      <c r="W104" s="35"/>
      <c r="X104" s="35"/>
      <c r="Y104" s="35"/>
      <c r="Z104" s="35"/>
      <c r="AA104" s="35"/>
      <c r="AB104" s="35"/>
      <c r="AC104" s="35"/>
      <c r="AD104" s="35"/>
      <c r="AE104" s="35"/>
    </row>
    <row r="105" s="2" customFormat="1" ht="6.96" customHeight="1">
      <c r="A105" s="35"/>
      <c r="B105" s="63"/>
      <c r="C105" s="64"/>
      <c r="D105" s="64"/>
      <c r="E105" s="64"/>
      <c r="F105" s="64"/>
      <c r="G105" s="64"/>
      <c r="H105" s="64"/>
      <c r="I105" s="64"/>
      <c r="J105" s="64"/>
      <c r="K105" s="64"/>
      <c r="L105" s="60"/>
      <c r="S105" s="35"/>
      <c r="T105" s="35"/>
      <c r="U105" s="35"/>
      <c r="V105" s="35"/>
      <c r="W105" s="35"/>
      <c r="X105" s="35"/>
      <c r="Y105" s="35"/>
      <c r="Z105" s="35"/>
      <c r="AA105" s="35"/>
      <c r="AB105" s="35"/>
      <c r="AC105" s="35"/>
      <c r="AD105" s="35"/>
      <c r="AE105" s="35"/>
    </row>
    <row r="109" s="2" customFormat="1" ht="6.96" customHeight="1">
      <c r="A109" s="35"/>
      <c r="B109" s="65"/>
      <c r="C109" s="66"/>
      <c r="D109" s="66"/>
      <c r="E109" s="66"/>
      <c r="F109" s="66"/>
      <c r="G109" s="66"/>
      <c r="H109" s="66"/>
      <c r="I109" s="66"/>
      <c r="J109" s="66"/>
      <c r="K109" s="66"/>
      <c r="L109" s="60"/>
      <c r="S109" s="35"/>
      <c r="T109" s="35"/>
      <c r="U109" s="35"/>
      <c r="V109" s="35"/>
      <c r="W109" s="35"/>
      <c r="X109" s="35"/>
      <c r="Y109" s="35"/>
      <c r="Z109" s="35"/>
      <c r="AA109" s="35"/>
      <c r="AB109" s="35"/>
      <c r="AC109" s="35"/>
      <c r="AD109" s="35"/>
      <c r="AE109" s="35"/>
    </row>
    <row r="110" s="2" customFormat="1" ht="24.96" customHeight="1">
      <c r="A110" s="35"/>
      <c r="B110" s="36"/>
      <c r="C110" s="20" t="s">
        <v>200</v>
      </c>
      <c r="D110" s="37"/>
      <c r="E110" s="37"/>
      <c r="F110" s="37"/>
      <c r="G110" s="37"/>
      <c r="H110" s="37"/>
      <c r="I110" s="37"/>
      <c r="J110" s="37"/>
      <c r="K110" s="37"/>
      <c r="L110" s="60"/>
      <c r="S110" s="35"/>
      <c r="T110" s="35"/>
      <c r="U110" s="35"/>
      <c r="V110" s="35"/>
      <c r="W110" s="35"/>
      <c r="X110" s="35"/>
      <c r="Y110" s="35"/>
      <c r="Z110" s="35"/>
      <c r="AA110" s="35"/>
      <c r="AB110" s="35"/>
      <c r="AC110" s="35"/>
      <c r="AD110" s="35"/>
      <c r="AE110" s="35"/>
    </row>
    <row r="111" s="2" customFormat="1" ht="6.96"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2" customHeight="1">
      <c r="A112" s="35"/>
      <c r="B112" s="36"/>
      <c r="C112" s="29" t="s">
        <v>16</v>
      </c>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16.5" customHeight="1">
      <c r="A113" s="35"/>
      <c r="B113" s="36"/>
      <c r="C113" s="37"/>
      <c r="D113" s="37"/>
      <c r="E113" s="181" t="str">
        <f>E7</f>
        <v>Oprava úseku Nejdek - Nové Hamry</v>
      </c>
      <c r="F113" s="29"/>
      <c r="G113" s="29"/>
      <c r="H113" s="29"/>
      <c r="I113" s="37"/>
      <c r="J113" s="37"/>
      <c r="K113" s="37"/>
      <c r="L113" s="60"/>
      <c r="S113" s="35"/>
      <c r="T113" s="35"/>
      <c r="U113" s="35"/>
      <c r="V113" s="35"/>
      <c r="W113" s="35"/>
      <c r="X113" s="35"/>
      <c r="Y113" s="35"/>
      <c r="Z113" s="35"/>
      <c r="AA113" s="35"/>
      <c r="AB113" s="35"/>
      <c r="AC113" s="35"/>
      <c r="AD113" s="35"/>
      <c r="AE113" s="35"/>
    </row>
    <row r="114" s="1" customFormat="1" ht="12" customHeight="1">
      <c r="B114" s="18"/>
      <c r="C114" s="29" t="s">
        <v>186</v>
      </c>
      <c r="D114" s="19"/>
      <c r="E114" s="19"/>
      <c r="F114" s="19"/>
      <c r="G114" s="19"/>
      <c r="H114" s="19"/>
      <c r="I114" s="19"/>
      <c r="J114" s="19"/>
      <c r="K114" s="19"/>
      <c r="L114" s="17"/>
    </row>
    <row r="115" s="1" customFormat="1" ht="16.5" customHeight="1">
      <c r="B115" s="18"/>
      <c r="C115" s="19"/>
      <c r="D115" s="19"/>
      <c r="E115" s="181" t="s">
        <v>187</v>
      </c>
      <c r="F115" s="19"/>
      <c r="G115" s="19"/>
      <c r="H115" s="19"/>
      <c r="I115" s="19"/>
      <c r="J115" s="19"/>
      <c r="K115" s="19"/>
      <c r="L115" s="17"/>
    </row>
    <row r="116" s="1" customFormat="1" ht="12" customHeight="1">
      <c r="B116" s="18"/>
      <c r="C116" s="29" t="s">
        <v>188</v>
      </c>
      <c r="D116" s="19"/>
      <c r="E116" s="19"/>
      <c r="F116" s="19"/>
      <c r="G116" s="19"/>
      <c r="H116" s="19"/>
      <c r="I116" s="19"/>
      <c r="J116" s="19"/>
      <c r="K116" s="19"/>
      <c r="L116" s="17"/>
    </row>
    <row r="117" s="2" customFormat="1" ht="16.5" customHeight="1">
      <c r="A117" s="35"/>
      <c r="B117" s="36"/>
      <c r="C117" s="37"/>
      <c r="D117" s="37"/>
      <c r="E117" s="182" t="s">
        <v>879</v>
      </c>
      <c r="F117" s="37"/>
      <c r="G117" s="37"/>
      <c r="H117" s="37"/>
      <c r="I117" s="37"/>
      <c r="J117" s="37"/>
      <c r="K117" s="37"/>
      <c r="L117" s="60"/>
      <c r="S117" s="35"/>
      <c r="T117" s="35"/>
      <c r="U117" s="35"/>
      <c r="V117" s="35"/>
      <c r="W117" s="35"/>
      <c r="X117" s="35"/>
      <c r="Y117" s="35"/>
      <c r="Z117" s="35"/>
      <c r="AA117" s="35"/>
      <c r="AB117" s="35"/>
      <c r="AC117" s="35"/>
      <c r="AD117" s="35"/>
      <c r="AE117" s="35"/>
    </row>
    <row r="118" s="2" customFormat="1" ht="12" customHeight="1">
      <c r="A118" s="35"/>
      <c r="B118" s="36"/>
      <c r="C118" s="29" t="s">
        <v>190</v>
      </c>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16.5" customHeight="1">
      <c r="A119" s="35"/>
      <c r="B119" s="36"/>
      <c r="C119" s="37"/>
      <c r="D119" s="37"/>
      <c r="E119" s="73" t="str">
        <f>E13</f>
        <v>SO 10-13-01 - Přejezd P173 v evid. km 20,548</v>
      </c>
      <c r="F119" s="37"/>
      <c r="G119" s="37"/>
      <c r="H119" s="37"/>
      <c r="I119" s="37"/>
      <c r="J119" s="37"/>
      <c r="K119" s="37"/>
      <c r="L119" s="60"/>
      <c r="S119" s="35"/>
      <c r="T119" s="35"/>
      <c r="U119" s="35"/>
      <c r="V119" s="35"/>
      <c r="W119" s="35"/>
      <c r="X119" s="35"/>
      <c r="Y119" s="35"/>
      <c r="Z119" s="35"/>
      <c r="AA119" s="35"/>
      <c r="AB119" s="35"/>
      <c r="AC119" s="35"/>
      <c r="AD119" s="35"/>
      <c r="AE119" s="35"/>
    </row>
    <row r="120" s="2" customFormat="1" ht="6.96" customHeight="1">
      <c r="A120" s="35"/>
      <c r="B120" s="36"/>
      <c r="C120" s="37"/>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2" customHeight="1">
      <c r="A121" s="35"/>
      <c r="B121" s="36"/>
      <c r="C121" s="29" t="s">
        <v>20</v>
      </c>
      <c r="D121" s="37"/>
      <c r="E121" s="37"/>
      <c r="F121" s="24" t="str">
        <f>F16</f>
        <v xml:space="preserve"> </v>
      </c>
      <c r="G121" s="37"/>
      <c r="H121" s="37"/>
      <c r="I121" s="29" t="s">
        <v>22</v>
      </c>
      <c r="J121" s="76" t="str">
        <f>IF(J16="","",J16)</f>
        <v>26. 9. 2022</v>
      </c>
      <c r="K121" s="37"/>
      <c r="L121" s="60"/>
      <c r="S121" s="35"/>
      <c r="T121" s="35"/>
      <c r="U121" s="35"/>
      <c r="V121" s="35"/>
      <c r="W121" s="35"/>
      <c r="X121" s="35"/>
      <c r="Y121" s="35"/>
      <c r="Z121" s="35"/>
      <c r="AA121" s="35"/>
      <c r="AB121" s="35"/>
      <c r="AC121" s="35"/>
      <c r="AD121" s="35"/>
      <c r="AE121" s="35"/>
    </row>
    <row r="122" s="2" customFormat="1" ht="6.96" customHeight="1">
      <c r="A122" s="35"/>
      <c r="B122" s="36"/>
      <c r="C122" s="37"/>
      <c r="D122" s="37"/>
      <c r="E122" s="37"/>
      <c r="F122" s="37"/>
      <c r="G122" s="37"/>
      <c r="H122" s="37"/>
      <c r="I122" s="37"/>
      <c r="J122" s="37"/>
      <c r="K122" s="37"/>
      <c r="L122" s="60"/>
      <c r="S122" s="35"/>
      <c r="T122" s="35"/>
      <c r="U122" s="35"/>
      <c r="V122" s="35"/>
      <c r="W122" s="35"/>
      <c r="X122" s="35"/>
      <c r="Y122" s="35"/>
      <c r="Z122" s="35"/>
      <c r="AA122" s="35"/>
      <c r="AB122" s="35"/>
      <c r="AC122" s="35"/>
      <c r="AD122" s="35"/>
      <c r="AE122" s="35"/>
    </row>
    <row r="123" s="2" customFormat="1" ht="15.15" customHeight="1">
      <c r="A123" s="35"/>
      <c r="B123" s="36"/>
      <c r="C123" s="29" t="s">
        <v>24</v>
      </c>
      <c r="D123" s="37"/>
      <c r="E123" s="37"/>
      <c r="F123" s="24" t="str">
        <f>E19</f>
        <v>Správa železnic, státní organizace</v>
      </c>
      <c r="G123" s="37"/>
      <c r="H123" s="37"/>
      <c r="I123" s="29" t="s">
        <v>32</v>
      </c>
      <c r="J123" s="33" t="str">
        <f>E25</f>
        <v>Progi spol. s r.o.</v>
      </c>
      <c r="K123" s="37"/>
      <c r="L123" s="60"/>
      <c r="S123" s="35"/>
      <c r="T123" s="35"/>
      <c r="U123" s="35"/>
      <c r="V123" s="35"/>
      <c r="W123" s="35"/>
      <c r="X123" s="35"/>
      <c r="Y123" s="35"/>
      <c r="Z123" s="35"/>
      <c r="AA123" s="35"/>
      <c r="AB123" s="35"/>
      <c r="AC123" s="35"/>
      <c r="AD123" s="35"/>
      <c r="AE123" s="35"/>
    </row>
    <row r="124" s="2" customFormat="1" ht="15.15" customHeight="1">
      <c r="A124" s="35"/>
      <c r="B124" s="36"/>
      <c r="C124" s="29" t="s">
        <v>30</v>
      </c>
      <c r="D124" s="37"/>
      <c r="E124" s="37"/>
      <c r="F124" s="24" t="str">
        <f>IF(E22="","",E22)</f>
        <v>Vyplň údaj</v>
      </c>
      <c r="G124" s="37"/>
      <c r="H124" s="37"/>
      <c r="I124" s="29" t="s">
        <v>36</v>
      </c>
      <c r="J124" s="33" t="str">
        <f>E28</f>
        <v>Pavlína Liprtová</v>
      </c>
      <c r="K124" s="37"/>
      <c r="L124" s="60"/>
      <c r="S124" s="35"/>
      <c r="T124" s="35"/>
      <c r="U124" s="35"/>
      <c r="V124" s="35"/>
      <c r="W124" s="35"/>
      <c r="X124" s="35"/>
      <c r="Y124" s="35"/>
      <c r="Z124" s="35"/>
      <c r="AA124" s="35"/>
      <c r="AB124" s="35"/>
      <c r="AC124" s="35"/>
      <c r="AD124" s="35"/>
      <c r="AE124" s="35"/>
    </row>
    <row r="125" s="2" customFormat="1" ht="10.32" customHeight="1">
      <c r="A125" s="35"/>
      <c r="B125" s="36"/>
      <c r="C125" s="37"/>
      <c r="D125" s="37"/>
      <c r="E125" s="37"/>
      <c r="F125" s="37"/>
      <c r="G125" s="37"/>
      <c r="H125" s="37"/>
      <c r="I125" s="37"/>
      <c r="J125" s="37"/>
      <c r="K125" s="37"/>
      <c r="L125" s="60"/>
      <c r="S125" s="35"/>
      <c r="T125" s="35"/>
      <c r="U125" s="35"/>
      <c r="V125" s="35"/>
      <c r="W125" s="35"/>
      <c r="X125" s="35"/>
      <c r="Y125" s="35"/>
      <c r="Z125" s="35"/>
      <c r="AA125" s="35"/>
      <c r="AB125" s="35"/>
      <c r="AC125" s="35"/>
      <c r="AD125" s="35"/>
      <c r="AE125" s="35"/>
    </row>
    <row r="126" s="11" customFormat="1" ht="29.28" customHeight="1">
      <c r="A126" s="198"/>
      <c r="B126" s="199"/>
      <c r="C126" s="200" t="s">
        <v>201</v>
      </c>
      <c r="D126" s="201" t="s">
        <v>64</v>
      </c>
      <c r="E126" s="201" t="s">
        <v>60</v>
      </c>
      <c r="F126" s="201" t="s">
        <v>61</v>
      </c>
      <c r="G126" s="201" t="s">
        <v>202</v>
      </c>
      <c r="H126" s="201" t="s">
        <v>203</v>
      </c>
      <c r="I126" s="201" t="s">
        <v>204</v>
      </c>
      <c r="J126" s="202" t="s">
        <v>194</v>
      </c>
      <c r="K126" s="203" t="s">
        <v>205</v>
      </c>
      <c r="L126" s="204"/>
      <c r="M126" s="97" t="s">
        <v>1</v>
      </c>
      <c r="N126" s="98" t="s">
        <v>43</v>
      </c>
      <c r="O126" s="98" t="s">
        <v>206</v>
      </c>
      <c r="P126" s="98" t="s">
        <v>207</v>
      </c>
      <c r="Q126" s="98" t="s">
        <v>208</v>
      </c>
      <c r="R126" s="98" t="s">
        <v>209</v>
      </c>
      <c r="S126" s="98" t="s">
        <v>210</v>
      </c>
      <c r="T126" s="99" t="s">
        <v>211</v>
      </c>
      <c r="U126" s="198"/>
      <c r="V126" s="198"/>
      <c r="W126" s="198"/>
      <c r="X126" s="198"/>
      <c r="Y126" s="198"/>
      <c r="Z126" s="198"/>
      <c r="AA126" s="198"/>
      <c r="AB126" s="198"/>
      <c r="AC126" s="198"/>
      <c r="AD126" s="198"/>
      <c r="AE126" s="198"/>
    </row>
    <row r="127" s="2" customFormat="1" ht="22.8" customHeight="1">
      <c r="A127" s="35"/>
      <c r="B127" s="36"/>
      <c r="C127" s="104" t="s">
        <v>212</v>
      </c>
      <c r="D127" s="37"/>
      <c r="E127" s="37"/>
      <c r="F127" s="37"/>
      <c r="G127" s="37"/>
      <c r="H127" s="37"/>
      <c r="I127" s="37"/>
      <c r="J127" s="205">
        <f>BK127</f>
        <v>0</v>
      </c>
      <c r="K127" s="37"/>
      <c r="L127" s="41"/>
      <c r="M127" s="100"/>
      <c r="N127" s="206"/>
      <c r="O127" s="101"/>
      <c r="P127" s="207">
        <f>P128+P150</f>
        <v>0</v>
      </c>
      <c r="Q127" s="101"/>
      <c r="R127" s="207">
        <f>R128+R150</f>
        <v>74.166899999999998</v>
      </c>
      <c r="S127" s="101"/>
      <c r="T127" s="208">
        <f>T128+T150</f>
        <v>0</v>
      </c>
      <c r="U127" s="35"/>
      <c r="V127" s="35"/>
      <c r="W127" s="35"/>
      <c r="X127" s="35"/>
      <c r="Y127" s="35"/>
      <c r="Z127" s="35"/>
      <c r="AA127" s="35"/>
      <c r="AB127" s="35"/>
      <c r="AC127" s="35"/>
      <c r="AD127" s="35"/>
      <c r="AE127" s="35"/>
      <c r="AT127" s="14" t="s">
        <v>78</v>
      </c>
      <c r="AU127" s="14" t="s">
        <v>196</v>
      </c>
      <c r="BK127" s="209">
        <f>BK128+BK150</f>
        <v>0</v>
      </c>
    </row>
    <row r="128" s="12" customFormat="1" ht="25.92" customHeight="1">
      <c r="A128" s="12"/>
      <c r="B128" s="210"/>
      <c r="C128" s="211"/>
      <c r="D128" s="212" t="s">
        <v>78</v>
      </c>
      <c r="E128" s="213" t="s">
        <v>213</v>
      </c>
      <c r="F128" s="213" t="s">
        <v>214</v>
      </c>
      <c r="G128" s="211"/>
      <c r="H128" s="211"/>
      <c r="I128" s="214"/>
      <c r="J128" s="215">
        <f>BK128</f>
        <v>0</v>
      </c>
      <c r="K128" s="211"/>
      <c r="L128" s="216"/>
      <c r="M128" s="217"/>
      <c r="N128" s="218"/>
      <c r="O128" s="218"/>
      <c r="P128" s="219">
        <f>P129</f>
        <v>0</v>
      </c>
      <c r="Q128" s="218"/>
      <c r="R128" s="219">
        <f>R129</f>
        <v>74.166899999999998</v>
      </c>
      <c r="S128" s="218"/>
      <c r="T128" s="220">
        <f>T129</f>
        <v>0</v>
      </c>
      <c r="U128" s="12"/>
      <c r="V128" s="12"/>
      <c r="W128" s="12"/>
      <c r="X128" s="12"/>
      <c r="Y128" s="12"/>
      <c r="Z128" s="12"/>
      <c r="AA128" s="12"/>
      <c r="AB128" s="12"/>
      <c r="AC128" s="12"/>
      <c r="AD128" s="12"/>
      <c r="AE128" s="12"/>
      <c r="AR128" s="221" t="s">
        <v>86</v>
      </c>
      <c r="AT128" s="222" t="s">
        <v>78</v>
      </c>
      <c r="AU128" s="222" t="s">
        <v>79</v>
      </c>
      <c r="AY128" s="221" t="s">
        <v>215</v>
      </c>
      <c r="BK128" s="223">
        <f>BK129</f>
        <v>0</v>
      </c>
    </row>
    <row r="129" s="12" customFormat="1" ht="22.8" customHeight="1">
      <c r="A129" s="12"/>
      <c r="B129" s="210"/>
      <c r="C129" s="211"/>
      <c r="D129" s="212" t="s">
        <v>78</v>
      </c>
      <c r="E129" s="224" t="s">
        <v>216</v>
      </c>
      <c r="F129" s="224" t="s">
        <v>217</v>
      </c>
      <c r="G129" s="211"/>
      <c r="H129" s="211"/>
      <c r="I129" s="214"/>
      <c r="J129" s="225">
        <f>BK129</f>
        <v>0</v>
      </c>
      <c r="K129" s="211"/>
      <c r="L129" s="216"/>
      <c r="M129" s="217"/>
      <c r="N129" s="218"/>
      <c r="O129" s="218"/>
      <c r="P129" s="219">
        <f>SUM(P130:P149)</f>
        <v>0</v>
      </c>
      <c r="Q129" s="218"/>
      <c r="R129" s="219">
        <f>SUM(R130:R149)</f>
        <v>74.166899999999998</v>
      </c>
      <c r="S129" s="218"/>
      <c r="T129" s="220">
        <f>SUM(T130:T149)</f>
        <v>0</v>
      </c>
      <c r="U129" s="12"/>
      <c r="V129" s="12"/>
      <c r="W129" s="12"/>
      <c r="X129" s="12"/>
      <c r="Y129" s="12"/>
      <c r="Z129" s="12"/>
      <c r="AA129" s="12"/>
      <c r="AB129" s="12"/>
      <c r="AC129" s="12"/>
      <c r="AD129" s="12"/>
      <c r="AE129" s="12"/>
      <c r="AR129" s="221" t="s">
        <v>86</v>
      </c>
      <c r="AT129" s="222" t="s">
        <v>78</v>
      </c>
      <c r="AU129" s="222" t="s">
        <v>86</v>
      </c>
      <c r="AY129" s="221" t="s">
        <v>215</v>
      </c>
      <c r="BK129" s="223">
        <f>SUM(BK130:BK149)</f>
        <v>0</v>
      </c>
    </row>
    <row r="130" s="2" customFormat="1" ht="24.15" customHeight="1">
      <c r="A130" s="35"/>
      <c r="B130" s="36"/>
      <c r="C130" s="226" t="s">
        <v>86</v>
      </c>
      <c r="D130" s="226" t="s">
        <v>218</v>
      </c>
      <c r="E130" s="227" t="s">
        <v>881</v>
      </c>
      <c r="F130" s="228" t="s">
        <v>882</v>
      </c>
      <c r="G130" s="229" t="s">
        <v>221</v>
      </c>
      <c r="H130" s="230">
        <v>12</v>
      </c>
      <c r="I130" s="231"/>
      <c r="J130" s="232">
        <f>ROUND(I130*H130,2)</f>
        <v>0</v>
      </c>
      <c r="K130" s="233"/>
      <c r="L130" s="234"/>
      <c r="M130" s="235" t="s">
        <v>1</v>
      </c>
      <c r="N130" s="236" t="s">
        <v>44</v>
      </c>
      <c r="O130" s="88"/>
      <c r="P130" s="237">
        <f>O130*H130</f>
        <v>0</v>
      </c>
      <c r="Q130" s="237">
        <v>0</v>
      </c>
      <c r="R130" s="237">
        <f>Q130*H130</f>
        <v>0</v>
      </c>
      <c r="S130" s="237">
        <v>0</v>
      </c>
      <c r="T130" s="238">
        <f>S130*H130</f>
        <v>0</v>
      </c>
      <c r="U130" s="35"/>
      <c r="V130" s="35"/>
      <c r="W130" s="35"/>
      <c r="X130" s="35"/>
      <c r="Y130" s="35"/>
      <c r="Z130" s="35"/>
      <c r="AA130" s="35"/>
      <c r="AB130" s="35"/>
      <c r="AC130" s="35"/>
      <c r="AD130" s="35"/>
      <c r="AE130" s="35"/>
      <c r="AR130" s="239" t="s">
        <v>222</v>
      </c>
      <c r="AT130" s="239" t="s">
        <v>218</v>
      </c>
      <c r="AU130" s="239" t="s">
        <v>88</v>
      </c>
      <c r="AY130" s="14" t="s">
        <v>215</v>
      </c>
      <c r="BE130" s="240">
        <f>IF(N130="základní",J130,0)</f>
        <v>0</v>
      </c>
      <c r="BF130" s="240">
        <f>IF(N130="snížená",J130,0)</f>
        <v>0</v>
      </c>
      <c r="BG130" s="240">
        <f>IF(N130="zákl. přenesená",J130,0)</f>
        <v>0</v>
      </c>
      <c r="BH130" s="240">
        <f>IF(N130="sníž. přenesená",J130,0)</f>
        <v>0</v>
      </c>
      <c r="BI130" s="240">
        <f>IF(N130="nulová",J130,0)</f>
        <v>0</v>
      </c>
      <c r="BJ130" s="14" t="s">
        <v>86</v>
      </c>
      <c r="BK130" s="240">
        <f>ROUND(I130*H130,2)</f>
        <v>0</v>
      </c>
      <c r="BL130" s="14" t="s">
        <v>101</v>
      </c>
      <c r="BM130" s="239" t="s">
        <v>883</v>
      </c>
    </row>
    <row r="131" s="2" customFormat="1" ht="16.5" customHeight="1">
      <c r="A131" s="35"/>
      <c r="B131" s="36"/>
      <c r="C131" s="226" t="s">
        <v>88</v>
      </c>
      <c r="D131" s="226" t="s">
        <v>218</v>
      </c>
      <c r="E131" s="227" t="s">
        <v>884</v>
      </c>
      <c r="F131" s="228" t="s">
        <v>885</v>
      </c>
      <c r="G131" s="229" t="s">
        <v>226</v>
      </c>
      <c r="H131" s="230">
        <v>7</v>
      </c>
      <c r="I131" s="231"/>
      <c r="J131" s="232">
        <f>ROUND(I131*H131,2)</f>
        <v>0</v>
      </c>
      <c r="K131" s="233"/>
      <c r="L131" s="234"/>
      <c r="M131" s="235" t="s">
        <v>1</v>
      </c>
      <c r="N131" s="236" t="s">
        <v>44</v>
      </c>
      <c r="O131" s="88"/>
      <c r="P131" s="237">
        <f>O131*H131</f>
        <v>0</v>
      </c>
      <c r="Q131" s="237">
        <v>1.125</v>
      </c>
      <c r="R131" s="237">
        <f>Q131*H131</f>
        <v>7.875</v>
      </c>
      <c r="S131" s="237">
        <v>0</v>
      </c>
      <c r="T131" s="238">
        <f>S131*H131</f>
        <v>0</v>
      </c>
      <c r="U131" s="35"/>
      <c r="V131" s="35"/>
      <c r="W131" s="35"/>
      <c r="X131" s="35"/>
      <c r="Y131" s="35"/>
      <c r="Z131" s="35"/>
      <c r="AA131" s="35"/>
      <c r="AB131" s="35"/>
      <c r="AC131" s="35"/>
      <c r="AD131" s="35"/>
      <c r="AE131" s="35"/>
      <c r="AR131" s="239" t="s">
        <v>222</v>
      </c>
      <c r="AT131" s="239" t="s">
        <v>218</v>
      </c>
      <c r="AU131" s="239" t="s">
        <v>88</v>
      </c>
      <c r="AY131" s="14" t="s">
        <v>215</v>
      </c>
      <c r="BE131" s="240">
        <f>IF(N131="základní",J131,0)</f>
        <v>0</v>
      </c>
      <c r="BF131" s="240">
        <f>IF(N131="snížená",J131,0)</f>
        <v>0</v>
      </c>
      <c r="BG131" s="240">
        <f>IF(N131="zákl. přenesená",J131,0)</f>
        <v>0</v>
      </c>
      <c r="BH131" s="240">
        <f>IF(N131="sníž. přenesená",J131,0)</f>
        <v>0</v>
      </c>
      <c r="BI131" s="240">
        <f>IF(N131="nulová",J131,0)</f>
        <v>0</v>
      </c>
      <c r="BJ131" s="14" t="s">
        <v>86</v>
      </c>
      <c r="BK131" s="240">
        <f>ROUND(I131*H131,2)</f>
        <v>0</v>
      </c>
      <c r="BL131" s="14" t="s">
        <v>101</v>
      </c>
      <c r="BM131" s="239" t="s">
        <v>886</v>
      </c>
    </row>
    <row r="132" s="2" customFormat="1" ht="21.75" customHeight="1">
      <c r="A132" s="35"/>
      <c r="B132" s="36"/>
      <c r="C132" s="226" t="s">
        <v>96</v>
      </c>
      <c r="D132" s="226" t="s">
        <v>218</v>
      </c>
      <c r="E132" s="227" t="s">
        <v>491</v>
      </c>
      <c r="F132" s="228" t="s">
        <v>492</v>
      </c>
      <c r="G132" s="229" t="s">
        <v>287</v>
      </c>
      <c r="H132" s="230">
        <v>0.59999999999999998</v>
      </c>
      <c r="I132" s="231"/>
      <c r="J132" s="232">
        <f>ROUND(I132*H132,2)</f>
        <v>0</v>
      </c>
      <c r="K132" s="233"/>
      <c r="L132" s="234"/>
      <c r="M132" s="235" t="s">
        <v>1</v>
      </c>
      <c r="N132" s="236" t="s">
        <v>44</v>
      </c>
      <c r="O132" s="88"/>
      <c r="P132" s="237">
        <f>O132*H132</f>
        <v>0</v>
      </c>
      <c r="Q132" s="237">
        <v>2.234</v>
      </c>
      <c r="R132" s="237">
        <f>Q132*H132</f>
        <v>1.3404</v>
      </c>
      <c r="S132" s="237">
        <v>0</v>
      </c>
      <c r="T132" s="238">
        <f>S132*H132</f>
        <v>0</v>
      </c>
      <c r="U132" s="35"/>
      <c r="V132" s="35"/>
      <c r="W132" s="35"/>
      <c r="X132" s="35"/>
      <c r="Y132" s="35"/>
      <c r="Z132" s="35"/>
      <c r="AA132" s="35"/>
      <c r="AB132" s="35"/>
      <c r="AC132" s="35"/>
      <c r="AD132" s="35"/>
      <c r="AE132" s="35"/>
      <c r="AR132" s="239" t="s">
        <v>222</v>
      </c>
      <c r="AT132" s="239" t="s">
        <v>218</v>
      </c>
      <c r="AU132" s="239" t="s">
        <v>88</v>
      </c>
      <c r="AY132" s="14" t="s">
        <v>215</v>
      </c>
      <c r="BE132" s="240">
        <f>IF(N132="základní",J132,0)</f>
        <v>0</v>
      </c>
      <c r="BF132" s="240">
        <f>IF(N132="snížená",J132,0)</f>
        <v>0</v>
      </c>
      <c r="BG132" s="240">
        <f>IF(N132="zákl. přenesená",J132,0)</f>
        <v>0</v>
      </c>
      <c r="BH132" s="240">
        <f>IF(N132="sníž. přenesená",J132,0)</f>
        <v>0</v>
      </c>
      <c r="BI132" s="240">
        <f>IF(N132="nulová",J132,0)</f>
        <v>0</v>
      </c>
      <c r="BJ132" s="14" t="s">
        <v>86</v>
      </c>
      <c r="BK132" s="240">
        <f>ROUND(I132*H132,2)</f>
        <v>0</v>
      </c>
      <c r="BL132" s="14" t="s">
        <v>101</v>
      </c>
      <c r="BM132" s="239" t="s">
        <v>887</v>
      </c>
    </row>
    <row r="133" s="2" customFormat="1" ht="24.15" customHeight="1">
      <c r="A133" s="35"/>
      <c r="B133" s="36"/>
      <c r="C133" s="226" t="s">
        <v>101</v>
      </c>
      <c r="D133" s="226" t="s">
        <v>218</v>
      </c>
      <c r="E133" s="227" t="s">
        <v>494</v>
      </c>
      <c r="F133" s="228" t="s">
        <v>495</v>
      </c>
      <c r="G133" s="229" t="s">
        <v>287</v>
      </c>
      <c r="H133" s="230">
        <v>2.5</v>
      </c>
      <c r="I133" s="231"/>
      <c r="J133" s="232">
        <f>ROUND(I133*H133,2)</f>
        <v>0</v>
      </c>
      <c r="K133" s="233"/>
      <c r="L133" s="234"/>
      <c r="M133" s="235" t="s">
        <v>1</v>
      </c>
      <c r="N133" s="236" t="s">
        <v>44</v>
      </c>
      <c r="O133" s="88"/>
      <c r="P133" s="237">
        <f>O133*H133</f>
        <v>0</v>
      </c>
      <c r="Q133" s="237">
        <v>2.4289999999999998</v>
      </c>
      <c r="R133" s="237">
        <f>Q133*H133</f>
        <v>6.0724999999999998</v>
      </c>
      <c r="S133" s="237">
        <v>0</v>
      </c>
      <c r="T133" s="238">
        <f>S133*H133</f>
        <v>0</v>
      </c>
      <c r="U133" s="35"/>
      <c r="V133" s="35"/>
      <c r="W133" s="35"/>
      <c r="X133" s="35"/>
      <c r="Y133" s="35"/>
      <c r="Z133" s="35"/>
      <c r="AA133" s="35"/>
      <c r="AB133" s="35"/>
      <c r="AC133" s="35"/>
      <c r="AD133" s="35"/>
      <c r="AE133" s="35"/>
      <c r="AR133" s="239" t="s">
        <v>222</v>
      </c>
      <c r="AT133" s="239" t="s">
        <v>218</v>
      </c>
      <c r="AU133" s="239" t="s">
        <v>88</v>
      </c>
      <c r="AY133" s="14" t="s">
        <v>215</v>
      </c>
      <c r="BE133" s="240">
        <f>IF(N133="základní",J133,0)</f>
        <v>0</v>
      </c>
      <c r="BF133" s="240">
        <f>IF(N133="snížená",J133,0)</f>
        <v>0</v>
      </c>
      <c r="BG133" s="240">
        <f>IF(N133="zákl. přenesená",J133,0)</f>
        <v>0</v>
      </c>
      <c r="BH133" s="240">
        <f>IF(N133="sníž. přenesená",J133,0)</f>
        <v>0</v>
      </c>
      <c r="BI133" s="240">
        <f>IF(N133="nulová",J133,0)</f>
        <v>0</v>
      </c>
      <c r="BJ133" s="14" t="s">
        <v>86</v>
      </c>
      <c r="BK133" s="240">
        <f>ROUND(I133*H133,2)</f>
        <v>0</v>
      </c>
      <c r="BL133" s="14" t="s">
        <v>101</v>
      </c>
      <c r="BM133" s="239" t="s">
        <v>888</v>
      </c>
    </row>
    <row r="134" s="2" customFormat="1" ht="16.5" customHeight="1">
      <c r="A134" s="35"/>
      <c r="B134" s="36"/>
      <c r="C134" s="226" t="s">
        <v>216</v>
      </c>
      <c r="D134" s="226" t="s">
        <v>218</v>
      </c>
      <c r="E134" s="227" t="s">
        <v>501</v>
      </c>
      <c r="F134" s="228" t="s">
        <v>502</v>
      </c>
      <c r="G134" s="229" t="s">
        <v>249</v>
      </c>
      <c r="H134" s="230">
        <v>49.814999999999998</v>
      </c>
      <c r="I134" s="231"/>
      <c r="J134" s="232">
        <f>ROUND(I134*H134,2)</f>
        <v>0</v>
      </c>
      <c r="K134" s="233"/>
      <c r="L134" s="234"/>
      <c r="M134" s="235" t="s">
        <v>1</v>
      </c>
      <c r="N134" s="236" t="s">
        <v>44</v>
      </c>
      <c r="O134" s="88"/>
      <c r="P134" s="237">
        <f>O134*H134</f>
        <v>0</v>
      </c>
      <c r="Q134" s="237">
        <v>1</v>
      </c>
      <c r="R134" s="237">
        <f>Q134*H134</f>
        <v>49.814999999999998</v>
      </c>
      <c r="S134" s="237">
        <v>0</v>
      </c>
      <c r="T134" s="238">
        <f>S134*H134</f>
        <v>0</v>
      </c>
      <c r="U134" s="35"/>
      <c r="V134" s="35"/>
      <c r="W134" s="35"/>
      <c r="X134" s="35"/>
      <c r="Y134" s="35"/>
      <c r="Z134" s="35"/>
      <c r="AA134" s="35"/>
      <c r="AB134" s="35"/>
      <c r="AC134" s="35"/>
      <c r="AD134" s="35"/>
      <c r="AE134" s="35"/>
      <c r="AR134" s="239" t="s">
        <v>222</v>
      </c>
      <c r="AT134" s="239" t="s">
        <v>218</v>
      </c>
      <c r="AU134" s="239" t="s">
        <v>88</v>
      </c>
      <c r="AY134" s="14" t="s">
        <v>215</v>
      </c>
      <c r="BE134" s="240">
        <f>IF(N134="základní",J134,0)</f>
        <v>0</v>
      </c>
      <c r="BF134" s="240">
        <f>IF(N134="snížená",J134,0)</f>
        <v>0</v>
      </c>
      <c r="BG134" s="240">
        <f>IF(N134="zákl. přenesená",J134,0)</f>
        <v>0</v>
      </c>
      <c r="BH134" s="240">
        <f>IF(N134="sníž. přenesená",J134,0)</f>
        <v>0</v>
      </c>
      <c r="BI134" s="240">
        <f>IF(N134="nulová",J134,0)</f>
        <v>0</v>
      </c>
      <c r="BJ134" s="14" t="s">
        <v>86</v>
      </c>
      <c r="BK134" s="240">
        <f>ROUND(I134*H134,2)</f>
        <v>0</v>
      </c>
      <c r="BL134" s="14" t="s">
        <v>101</v>
      </c>
      <c r="BM134" s="239" t="s">
        <v>889</v>
      </c>
    </row>
    <row r="135" s="2" customFormat="1" ht="24.15" customHeight="1">
      <c r="A135" s="35"/>
      <c r="B135" s="36"/>
      <c r="C135" s="226" t="s">
        <v>235</v>
      </c>
      <c r="D135" s="226" t="s">
        <v>218</v>
      </c>
      <c r="E135" s="227" t="s">
        <v>840</v>
      </c>
      <c r="F135" s="228" t="s">
        <v>841</v>
      </c>
      <c r="G135" s="229" t="s">
        <v>249</v>
      </c>
      <c r="H135" s="230">
        <v>9.0640000000000001</v>
      </c>
      <c r="I135" s="231"/>
      <c r="J135" s="232">
        <f>ROUND(I135*H135,2)</f>
        <v>0</v>
      </c>
      <c r="K135" s="233"/>
      <c r="L135" s="234"/>
      <c r="M135" s="235" t="s">
        <v>1</v>
      </c>
      <c r="N135" s="236" t="s">
        <v>44</v>
      </c>
      <c r="O135" s="88"/>
      <c r="P135" s="237">
        <f>O135*H135</f>
        <v>0</v>
      </c>
      <c r="Q135" s="237">
        <v>1</v>
      </c>
      <c r="R135" s="237">
        <f>Q135*H135</f>
        <v>9.0640000000000001</v>
      </c>
      <c r="S135" s="237">
        <v>0</v>
      </c>
      <c r="T135" s="238">
        <f>S135*H135</f>
        <v>0</v>
      </c>
      <c r="U135" s="35"/>
      <c r="V135" s="35"/>
      <c r="W135" s="35"/>
      <c r="X135" s="35"/>
      <c r="Y135" s="35"/>
      <c r="Z135" s="35"/>
      <c r="AA135" s="35"/>
      <c r="AB135" s="35"/>
      <c r="AC135" s="35"/>
      <c r="AD135" s="35"/>
      <c r="AE135" s="35"/>
      <c r="AR135" s="239" t="s">
        <v>222</v>
      </c>
      <c r="AT135" s="239" t="s">
        <v>218</v>
      </c>
      <c r="AU135" s="239" t="s">
        <v>88</v>
      </c>
      <c r="AY135" s="14" t="s">
        <v>215</v>
      </c>
      <c r="BE135" s="240">
        <f>IF(N135="základní",J135,0)</f>
        <v>0</v>
      </c>
      <c r="BF135" s="240">
        <f>IF(N135="snížená",J135,0)</f>
        <v>0</v>
      </c>
      <c r="BG135" s="240">
        <f>IF(N135="zákl. přenesená",J135,0)</f>
        <v>0</v>
      </c>
      <c r="BH135" s="240">
        <f>IF(N135="sníž. přenesená",J135,0)</f>
        <v>0</v>
      </c>
      <c r="BI135" s="240">
        <f>IF(N135="nulová",J135,0)</f>
        <v>0</v>
      </c>
      <c r="BJ135" s="14" t="s">
        <v>86</v>
      </c>
      <c r="BK135" s="240">
        <f>ROUND(I135*H135,2)</f>
        <v>0</v>
      </c>
      <c r="BL135" s="14" t="s">
        <v>101</v>
      </c>
      <c r="BM135" s="239" t="s">
        <v>890</v>
      </c>
    </row>
    <row r="136" s="2" customFormat="1" ht="16.5" customHeight="1">
      <c r="A136" s="35"/>
      <c r="B136" s="36"/>
      <c r="C136" s="226" t="s">
        <v>239</v>
      </c>
      <c r="D136" s="226" t="s">
        <v>218</v>
      </c>
      <c r="E136" s="227" t="s">
        <v>891</v>
      </c>
      <c r="F136" s="228" t="s">
        <v>892</v>
      </c>
      <c r="G136" s="229" t="s">
        <v>652</v>
      </c>
      <c r="H136" s="230">
        <v>1</v>
      </c>
      <c r="I136" s="231"/>
      <c r="J136" s="232">
        <f>ROUND(I136*H136,2)</f>
        <v>0</v>
      </c>
      <c r="K136" s="233"/>
      <c r="L136" s="234"/>
      <c r="M136" s="235" t="s">
        <v>1</v>
      </c>
      <c r="N136" s="236" t="s">
        <v>44</v>
      </c>
      <c r="O136" s="88"/>
      <c r="P136" s="237">
        <f>O136*H136</f>
        <v>0</v>
      </c>
      <c r="Q136" s="237">
        <v>0</v>
      </c>
      <c r="R136" s="237">
        <f>Q136*H136</f>
        <v>0</v>
      </c>
      <c r="S136" s="237">
        <v>0</v>
      </c>
      <c r="T136" s="238">
        <f>S136*H136</f>
        <v>0</v>
      </c>
      <c r="U136" s="35"/>
      <c r="V136" s="35"/>
      <c r="W136" s="35"/>
      <c r="X136" s="35"/>
      <c r="Y136" s="35"/>
      <c r="Z136" s="35"/>
      <c r="AA136" s="35"/>
      <c r="AB136" s="35"/>
      <c r="AC136" s="35"/>
      <c r="AD136" s="35"/>
      <c r="AE136" s="35"/>
      <c r="AR136" s="239" t="s">
        <v>222</v>
      </c>
      <c r="AT136" s="239" t="s">
        <v>218</v>
      </c>
      <c r="AU136" s="239" t="s">
        <v>88</v>
      </c>
      <c r="AY136" s="14" t="s">
        <v>215</v>
      </c>
      <c r="BE136" s="240">
        <f>IF(N136="základní",J136,0)</f>
        <v>0</v>
      </c>
      <c r="BF136" s="240">
        <f>IF(N136="snížená",J136,0)</f>
        <v>0</v>
      </c>
      <c r="BG136" s="240">
        <f>IF(N136="zákl. přenesená",J136,0)</f>
        <v>0</v>
      </c>
      <c r="BH136" s="240">
        <f>IF(N136="sníž. přenesená",J136,0)</f>
        <v>0</v>
      </c>
      <c r="BI136" s="240">
        <f>IF(N136="nulová",J136,0)</f>
        <v>0</v>
      </c>
      <c r="BJ136" s="14" t="s">
        <v>86</v>
      </c>
      <c r="BK136" s="240">
        <f>ROUND(I136*H136,2)</f>
        <v>0</v>
      </c>
      <c r="BL136" s="14" t="s">
        <v>101</v>
      </c>
      <c r="BM136" s="239" t="s">
        <v>893</v>
      </c>
    </row>
    <row r="137" s="2" customFormat="1" ht="37.8" customHeight="1">
      <c r="A137" s="35"/>
      <c r="B137" s="36"/>
      <c r="C137" s="241" t="s">
        <v>222</v>
      </c>
      <c r="D137" s="241" t="s">
        <v>256</v>
      </c>
      <c r="E137" s="242" t="s">
        <v>894</v>
      </c>
      <c r="F137" s="243" t="s">
        <v>895</v>
      </c>
      <c r="G137" s="244" t="s">
        <v>221</v>
      </c>
      <c r="H137" s="245">
        <v>12</v>
      </c>
      <c r="I137" s="246"/>
      <c r="J137" s="247">
        <f>ROUND(I137*H137,2)</f>
        <v>0</v>
      </c>
      <c r="K137" s="248"/>
      <c r="L137" s="41"/>
      <c r="M137" s="249" t="s">
        <v>1</v>
      </c>
      <c r="N137" s="250" t="s">
        <v>44</v>
      </c>
      <c r="O137" s="88"/>
      <c r="P137" s="237">
        <f>O137*H137</f>
        <v>0</v>
      </c>
      <c r="Q137" s="237">
        <v>0</v>
      </c>
      <c r="R137" s="237">
        <f>Q137*H137</f>
        <v>0</v>
      </c>
      <c r="S137" s="237">
        <v>0</v>
      </c>
      <c r="T137" s="238">
        <f>S137*H137</f>
        <v>0</v>
      </c>
      <c r="U137" s="35"/>
      <c r="V137" s="35"/>
      <c r="W137" s="35"/>
      <c r="X137" s="35"/>
      <c r="Y137" s="35"/>
      <c r="Z137" s="35"/>
      <c r="AA137" s="35"/>
      <c r="AB137" s="35"/>
      <c r="AC137" s="35"/>
      <c r="AD137" s="35"/>
      <c r="AE137" s="35"/>
      <c r="AR137" s="239" t="s">
        <v>101</v>
      </c>
      <c r="AT137" s="239" t="s">
        <v>256</v>
      </c>
      <c r="AU137" s="239" t="s">
        <v>88</v>
      </c>
      <c r="AY137" s="14" t="s">
        <v>215</v>
      </c>
      <c r="BE137" s="240">
        <f>IF(N137="základní",J137,0)</f>
        <v>0</v>
      </c>
      <c r="BF137" s="240">
        <f>IF(N137="snížená",J137,0)</f>
        <v>0</v>
      </c>
      <c r="BG137" s="240">
        <f>IF(N137="zákl. přenesená",J137,0)</f>
        <v>0</v>
      </c>
      <c r="BH137" s="240">
        <f>IF(N137="sníž. přenesená",J137,0)</f>
        <v>0</v>
      </c>
      <c r="BI137" s="240">
        <f>IF(N137="nulová",J137,0)</f>
        <v>0</v>
      </c>
      <c r="BJ137" s="14" t="s">
        <v>86</v>
      </c>
      <c r="BK137" s="240">
        <f>ROUND(I137*H137,2)</f>
        <v>0</v>
      </c>
      <c r="BL137" s="14" t="s">
        <v>101</v>
      </c>
      <c r="BM137" s="239" t="s">
        <v>896</v>
      </c>
    </row>
    <row r="138" s="2" customFormat="1" ht="37.8" customHeight="1">
      <c r="A138" s="35"/>
      <c r="B138" s="36"/>
      <c r="C138" s="241" t="s">
        <v>246</v>
      </c>
      <c r="D138" s="241" t="s">
        <v>256</v>
      </c>
      <c r="E138" s="242" t="s">
        <v>897</v>
      </c>
      <c r="F138" s="243" t="s">
        <v>898</v>
      </c>
      <c r="G138" s="244" t="s">
        <v>221</v>
      </c>
      <c r="H138" s="245">
        <v>12</v>
      </c>
      <c r="I138" s="246"/>
      <c r="J138" s="247">
        <f>ROUND(I138*H138,2)</f>
        <v>0</v>
      </c>
      <c r="K138" s="248"/>
      <c r="L138" s="41"/>
      <c r="M138" s="249" t="s">
        <v>1</v>
      </c>
      <c r="N138" s="250" t="s">
        <v>44</v>
      </c>
      <c r="O138" s="88"/>
      <c r="P138" s="237">
        <f>O138*H138</f>
        <v>0</v>
      </c>
      <c r="Q138" s="237">
        <v>0</v>
      </c>
      <c r="R138" s="237">
        <f>Q138*H138</f>
        <v>0</v>
      </c>
      <c r="S138" s="237">
        <v>0</v>
      </c>
      <c r="T138" s="238">
        <f>S138*H138</f>
        <v>0</v>
      </c>
      <c r="U138" s="35"/>
      <c r="V138" s="35"/>
      <c r="W138" s="35"/>
      <c r="X138" s="35"/>
      <c r="Y138" s="35"/>
      <c r="Z138" s="35"/>
      <c r="AA138" s="35"/>
      <c r="AB138" s="35"/>
      <c r="AC138" s="35"/>
      <c r="AD138" s="35"/>
      <c r="AE138" s="35"/>
      <c r="AR138" s="239" t="s">
        <v>101</v>
      </c>
      <c r="AT138" s="239" t="s">
        <v>256</v>
      </c>
      <c r="AU138" s="239" t="s">
        <v>88</v>
      </c>
      <c r="AY138" s="14" t="s">
        <v>215</v>
      </c>
      <c r="BE138" s="240">
        <f>IF(N138="základní",J138,0)</f>
        <v>0</v>
      </c>
      <c r="BF138" s="240">
        <f>IF(N138="snížená",J138,0)</f>
        <v>0</v>
      </c>
      <c r="BG138" s="240">
        <f>IF(N138="zákl. přenesená",J138,0)</f>
        <v>0</v>
      </c>
      <c r="BH138" s="240">
        <f>IF(N138="sníž. přenesená",J138,0)</f>
        <v>0</v>
      </c>
      <c r="BI138" s="240">
        <f>IF(N138="nulová",J138,0)</f>
        <v>0</v>
      </c>
      <c r="BJ138" s="14" t="s">
        <v>86</v>
      </c>
      <c r="BK138" s="240">
        <f>ROUND(I138*H138,2)</f>
        <v>0</v>
      </c>
      <c r="BL138" s="14" t="s">
        <v>101</v>
      </c>
      <c r="BM138" s="239" t="s">
        <v>899</v>
      </c>
    </row>
    <row r="139" s="2" customFormat="1" ht="37.8" customHeight="1">
      <c r="A139" s="35"/>
      <c r="B139" s="36"/>
      <c r="C139" s="241" t="s">
        <v>251</v>
      </c>
      <c r="D139" s="241" t="s">
        <v>256</v>
      </c>
      <c r="E139" s="242" t="s">
        <v>897</v>
      </c>
      <c r="F139" s="243" t="s">
        <v>898</v>
      </c>
      <c r="G139" s="244" t="s">
        <v>221</v>
      </c>
      <c r="H139" s="245">
        <v>12</v>
      </c>
      <c r="I139" s="246"/>
      <c r="J139" s="247">
        <f>ROUND(I139*H139,2)</f>
        <v>0</v>
      </c>
      <c r="K139" s="248"/>
      <c r="L139" s="41"/>
      <c r="M139" s="249" t="s">
        <v>1</v>
      </c>
      <c r="N139" s="250" t="s">
        <v>44</v>
      </c>
      <c r="O139" s="88"/>
      <c r="P139" s="237">
        <f>O139*H139</f>
        <v>0</v>
      </c>
      <c r="Q139" s="237">
        <v>0</v>
      </c>
      <c r="R139" s="237">
        <f>Q139*H139</f>
        <v>0</v>
      </c>
      <c r="S139" s="237">
        <v>0</v>
      </c>
      <c r="T139" s="238">
        <f>S139*H139</f>
        <v>0</v>
      </c>
      <c r="U139" s="35"/>
      <c r="V139" s="35"/>
      <c r="W139" s="35"/>
      <c r="X139" s="35"/>
      <c r="Y139" s="35"/>
      <c r="Z139" s="35"/>
      <c r="AA139" s="35"/>
      <c r="AB139" s="35"/>
      <c r="AC139" s="35"/>
      <c r="AD139" s="35"/>
      <c r="AE139" s="35"/>
      <c r="AR139" s="239" t="s">
        <v>101</v>
      </c>
      <c r="AT139" s="239" t="s">
        <v>256</v>
      </c>
      <c r="AU139" s="239" t="s">
        <v>88</v>
      </c>
      <c r="AY139" s="14" t="s">
        <v>215</v>
      </c>
      <c r="BE139" s="240">
        <f>IF(N139="základní",J139,0)</f>
        <v>0</v>
      </c>
      <c r="BF139" s="240">
        <f>IF(N139="snížená",J139,0)</f>
        <v>0</v>
      </c>
      <c r="BG139" s="240">
        <f>IF(N139="zákl. přenesená",J139,0)</f>
        <v>0</v>
      </c>
      <c r="BH139" s="240">
        <f>IF(N139="sníž. přenesená",J139,0)</f>
        <v>0</v>
      </c>
      <c r="BI139" s="240">
        <f>IF(N139="nulová",J139,0)</f>
        <v>0</v>
      </c>
      <c r="BJ139" s="14" t="s">
        <v>86</v>
      </c>
      <c r="BK139" s="240">
        <f>ROUND(I139*H139,2)</f>
        <v>0</v>
      </c>
      <c r="BL139" s="14" t="s">
        <v>101</v>
      </c>
      <c r="BM139" s="239" t="s">
        <v>900</v>
      </c>
    </row>
    <row r="140" s="2" customFormat="1" ht="24.15" customHeight="1">
      <c r="A140" s="35"/>
      <c r="B140" s="36"/>
      <c r="C140" s="241" t="s">
        <v>255</v>
      </c>
      <c r="D140" s="241" t="s">
        <v>256</v>
      </c>
      <c r="E140" s="242" t="s">
        <v>901</v>
      </c>
      <c r="F140" s="243" t="s">
        <v>902</v>
      </c>
      <c r="G140" s="244" t="s">
        <v>221</v>
      </c>
      <c r="H140" s="245">
        <v>24</v>
      </c>
      <c r="I140" s="246"/>
      <c r="J140" s="247">
        <f>ROUND(I140*H140,2)</f>
        <v>0</v>
      </c>
      <c r="K140" s="248"/>
      <c r="L140" s="41"/>
      <c r="M140" s="249" t="s">
        <v>1</v>
      </c>
      <c r="N140" s="250" t="s">
        <v>44</v>
      </c>
      <c r="O140" s="88"/>
      <c r="P140" s="237">
        <f>O140*H140</f>
        <v>0</v>
      </c>
      <c r="Q140" s="237">
        <v>0</v>
      </c>
      <c r="R140" s="237">
        <f>Q140*H140</f>
        <v>0</v>
      </c>
      <c r="S140" s="237">
        <v>0</v>
      </c>
      <c r="T140" s="238">
        <f>S140*H140</f>
        <v>0</v>
      </c>
      <c r="U140" s="35"/>
      <c r="V140" s="35"/>
      <c r="W140" s="35"/>
      <c r="X140" s="35"/>
      <c r="Y140" s="35"/>
      <c r="Z140" s="35"/>
      <c r="AA140" s="35"/>
      <c r="AB140" s="35"/>
      <c r="AC140" s="35"/>
      <c r="AD140" s="35"/>
      <c r="AE140" s="35"/>
      <c r="AR140" s="239" t="s">
        <v>101</v>
      </c>
      <c r="AT140" s="239" t="s">
        <v>256</v>
      </c>
      <c r="AU140" s="239" t="s">
        <v>88</v>
      </c>
      <c r="AY140" s="14" t="s">
        <v>215</v>
      </c>
      <c r="BE140" s="240">
        <f>IF(N140="základní",J140,0)</f>
        <v>0</v>
      </c>
      <c r="BF140" s="240">
        <f>IF(N140="snížená",J140,0)</f>
        <v>0</v>
      </c>
      <c r="BG140" s="240">
        <f>IF(N140="zákl. přenesená",J140,0)</f>
        <v>0</v>
      </c>
      <c r="BH140" s="240">
        <f>IF(N140="sníž. přenesená",J140,0)</f>
        <v>0</v>
      </c>
      <c r="BI140" s="240">
        <f>IF(N140="nulová",J140,0)</f>
        <v>0</v>
      </c>
      <c r="BJ140" s="14" t="s">
        <v>86</v>
      </c>
      <c r="BK140" s="240">
        <f>ROUND(I140*H140,2)</f>
        <v>0</v>
      </c>
      <c r="BL140" s="14" t="s">
        <v>101</v>
      </c>
      <c r="BM140" s="239" t="s">
        <v>903</v>
      </c>
    </row>
    <row r="141" s="2" customFormat="1" ht="24.15" customHeight="1">
      <c r="A141" s="35"/>
      <c r="B141" s="36"/>
      <c r="C141" s="241" t="s">
        <v>261</v>
      </c>
      <c r="D141" s="241" t="s">
        <v>256</v>
      </c>
      <c r="E141" s="242" t="s">
        <v>904</v>
      </c>
      <c r="F141" s="243" t="s">
        <v>905</v>
      </c>
      <c r="G141" s="244" t="s">
        <v>221</v>
      </c>
      <c r="H141" s="245">
        <v>17.600000000000001</v>
      </c>
      <c r="I141" s="246"/>
      <c r="J141" s="247">
        <f>ROUND(I141*H141,2)</f>
        <v>0</v>
      </c>
      <c r="K141" s="248"/>
      <c r="L141" s="41"/>
      <c r="M141" s="249" t="s">
        <v>1</v>
      </c>
      <c r="N141" s="250" t="s">
        <v>44</v>
      </c>
      <c r="O141" s="88"/>
      <c r="P141" s="237">
        <f>O141*H141</f>
        <v>0</v>
      </c>
      <c r="Q141" s="237">
        <v>0</v>
      </c>
      <c r="R141" s="237">
        <f>Q141*H141</f>
        <v>0</v>
      </c>
      <c r="S141" s="237">
        <v>0</v>
      </c>
      <c r="T141" s="238">
        <f>S141*H141</f>
        <v>0</v>
      </c>
      <c r="U141" s="35"/>
      <c r="V141" s="35"/>
      <c r="W141" s="35"/>
      <c r="X141" s="35"/>
      <c r="Y141" s="35"/>
      <c r="Z141" s="35"/>
      <c r="AA141" s="35"/>
      <c r="AB141" s="35"/>
      <c r="AC141" s="35"/>
      <c r="AD141" s="35"/>
      <c r="AE141" s="35"/>
      <c r="AR141" s="239" t="s">
        <v>101</v>
      </c>
      <c r="AT141" s="239" t="s">
        <v>256</v>
      </c>
      <c r="AU141" s="239" t="s">
        <v>88</v>
      </c>
      <c r="AY141" s="14" t="s">
        <v>215</v>
      </c>
      <c r="BE141" s="240">
        <f>IF(N141="základní",J141,0)</f>
        <v>0</v>
      </c>
      <c r="BF141" s="240">
        <f>IF(N141="snížená",J141,0)</f>
        <v>0</v>
      </c>
      <c r="BG141" s="240">
        <f>IF(N141="zákl. přenesená",J141,0)</f>
        <v>0</v>
      </c>
      <c r="BH141" s="240">
        <f>IF(N141="sníž. přenesená",J141,0)</f>
        <v>0</v>
      </c>
      <c r="BI141" s="240">
        <f>IF(N141="nulová",J141,0)</f>
        <v>0</v>
      </c>
      <c r="BJ141" s="14" t="s">
        <v>86</v>
      </c>
      <c r="BK141" s="240">
        <f>ROUND(I141*H141,2)</f>
        <v>0</v>
      </c>
      <c r="BL141" s="14" t="s">
        <v>101</v>
      </c>
      <c r="BM141" s="239" t="s">
        <v>906</v>
      </c>
    </row>
    <row r="142" s="2" customFormat="1" ht="21.75" customHeight="1">
      <c r="A142" s="35"/>
      <c r="B142" s="36"/>
      <c r="C142" s="241" t="s">
        <v>265</v>
      </c>
      <c r="D142" s="241" t="s">
        <v>256</v>
      </c>
      <c r="E142" s="242" t="s">
        <v>907</v>
      </c>
      <c r="F142" s="243" t="s">
        <v>908</v>
      </c>
      <c r="G142" s="244" t="s">
        <v>221</v>
      </c>
      <c r="H142" s="245">
        <v>9</v>
      </c>
      <c r="I142" s="246"/>
      <c r="J142" s="247">
        <f>ROUND(I142*H142,2)</f>
        <v>0</v>
      </c>
      <c r="K142" s="248"/>
      <c r="L142" s="41"/>
      <c r="M142" s="249" t="s">
        <v>1</v>
      </c>
      <c r="N142" s="250" t="s">
        <v>44</v>
      </c>
      <c r="O142" s="88"/>
      <c r="P142" s="237">
        <f>O142*H142</f>
        <v>0</v>
      </c>
      <c r="Q142" s="237">
        <v>0</v>
      </c>
      <c r="R142" s="237">
        <f>Q142*H142</f>
        <v>0</v>
      </c>
      <c r="S142" s="237">
        <v>0</v>
      </c>
      <c r="T142" s="238">
        <f>S142*H142</f>
        <v>0</v>
      </c>
      <c r="U142" s="35"/>
      <c r="V142" s="35"/>
      <c r="W142" s="35"/>
      <c r="X142" s="35"/>
      <c r="Y142" s="35"/>
      <c r="Z142" s="35"/>
      <c r="AA142" s="35"/>
      <c r="AB142" s="35"/>
      <c r="AC142" s="35"/>
      <c r="AD142" s="35"/>
      <c r="AE142" s="35"/>
      <c r="AR142" s="239" t="s">
        <v>101</v>
      </c>
      <c r="AT142" s="239" t="s">
        <v>256</v>
      </c>
      <c r="AU142" s="239" t="s">
        <v>88</v>
      </c>
      <c r="AY142" s="14" t="s">
        <v>215</v>
      </c>
      <c r="BE142" s="240">
        <f>IF(N142="základní",J142,0)</f>
        <v>0</v>
      </c>
      <c r="BF142" s="240">
        <f>IF(N142="snížená",J142,0)</f>
        <v>0</v>
      </c>
      <c r="BG142" s="240">
        <f>IF(N142="zákl. přenesená",J142,0)</f>
        <v>0</v>
      </c>
      <c r="BH142" s="240">
        <f>IF(N142="sníž. přenesená",J142,0)</f>
        <v>0</v>
      </c>
      <c r="BI142" s="240">
        <f>IF(N142="nulová",J142,0)</f>
        <v>0</v>
      </c>
      <c r="BJ142" s="14" t="s">
        <v>86</v>
      </c>
      <c r="BK142" s="240">
        <f>ROUND(I142*H142,2)</f>
        <v>0</v>
      </c>
      <c r="BL142" s="14" t="s">
        <v>101</v>
      </c>
      <c r="BM142" s="239" t="s">
        <v>909</v>
      </c>
    </row>
    <row r="143" s="2" customFormat="1" ht="24.15" customHeight="1">
      <c r="A143" s="35"/>
      <c r="B143" s="36"/>
      <c r="C143" s="241" t="s">
        <v>269</v>
      </c>
      <c r="D143" s="241" t="s">
        <v>256</v>
      </c>
      <c r="E143" s="242" t="s">
        <v>910</v>
      </c>
      <c r="F143" s="243" t="s">
        <v>911</v>
      </c>
      <c r="G143" s="244" t="s">
        <v>259</v>
      </c>
      <c r="H143" s="245">
        <v>135</v>
      </c>
      <c r="I143" s="246"/>
      <c r="J143" s="247">
        <f>ROUND(I143*H143,2)</f>
        <v>0</v>
      </c>
      <c r="K143" s="248"/>
      <c r="L143" s="41"/>
      <c r="M143" s="249" t="s">
        <v>1</v>
      </c>
      <c r="N143" s="250" t="s">
        <v>44</v>
      </c>
      <c r="O143" s="88"/>
      <c r="P143" s="237">
        <f>O143*H143</f>
        <v>0</v>
      </c>
      <c r="Q143" s="237">
        <v>0</v>
      </c>
      <c r="R143" s="237">
        <f>Q143*H143</f>
        <v>0</v>
      </c>
      <c r="S143" s="237">
        <v>0</v>
      </c>
      <c r="T143" s="238">
        <f>S143*H143</f>
        <v>0</v>
      </c>
      <c r="U143" s="35"/>
      <c r="V143" s="35"/>
      <c r="W143" s="35"/>
      <c r="X143" s="35"/>
      <c r="Y143" s="35"/>
      <c r="Z143" s="35"/>
      <c r="AA143" s="35"/>
      <c r="AB143" s="35"/>
      <c r="AC143" s="35"/>
      <c r="AD143" s="35"/>
      <c r="AE143" s="35"/>
      <c r="AR143" s="239" t="s">
        <v>101</v>
      </c>
      <c r="AT143" s="239" t="s">
        <v>256</v>
      </c>
      <c r="AU143" s="239" t="s">
        <v>88</v>
      </c>
      <c r="AY143" s="14" t="s">
        <v>215</v>
      </c>
      <c r="BE143" s="240">
        <f>IF(N143="základní",J143,0)</f>
        <v>0</v>
      </c>
      <c r="BF143" s="240">
        <f>IF(N143="snížená",J143,0)</f>
        <v>0</v>
      </c>
      <c r="BG143" s="240">
        <f>IF(N143="zákl. přenesená",J143,0)</f>
        <v>0</v>
      </c>
      <c r="BH143" s="240">
        <f>IF(N143="sníž. přenesená",J143,0)</f>
        <v>0</v>
      </c>
      <c r="BI143" s="240">
        <f>IF(N143="nulová",J143,0)</f>
        <v>0</v>
      </c>
      <c r="BJ143" s="14" t="s">
        <v>86</v>
      </c>
      <c r="BK143" s="240">
        <f>ROUND(I143*H143,2)</f>
        <v>0</v>
      </c>
      <c r="BL143" s="14" t="s">
        <v>101</v>
      </c>
      <c r="BM143" s="239" t="s">
        <v>912</v>
      </c>
    </row>
    <row r="144" s="2" customFormat="1" ht="24.15" customHeight="1">
      <c r="A144" s="35"/>
      <c r="B144" s="36"/>
      <c r="C144" s="241" t="s">
        <v>8</v>
      </c>
      <c r="D144" s="241" t="s">
        <v>256</v>
      </c>
      <c r="E144" s="242" t="s">
        <v>863</v>
      </c>
      <c r="F144" s="243" t="s">
        <v>864</v>
      </c>
      <c r="G144" s="244" t="s">
        <v>259</v>
      </c>
      <c r="H144" s="245">
        <v>103</v>
      </c>
      <c r="I144" s="246"/>
      <c r="J144" s="247">
        <f>ROUND(I144*H144,2)</f>
        <v>0</v>
      </c>
      <c r="K144" s="248"/>
      <c r="L144" s="41"/>
      <c r="M144" s="249" t="s">
        <v>1</v>
      </c>
      <c r="N144" s="250" t="s">
        <v>44</v>
      </c>
      <c r="O144" s="88"/>
      <c r="P144" s="237">
        <f>O144*H144</f>
        <v>0</v>
      </c>
      <c r="Q144" s="237">
        <v>0</v>
      </c>
      <c r="R144" s="237">
        <f>Q144*H144</f>
        <v>0</v>
      </c>
      <c r="S144" s="237">
        <v>0</v>
      </c>
      <c r="T144" s="238">
        <f>S144*H144</f>
        <v>0</v>
      </c>
      <c r="U144" s="35"/>
      <c r="V144" s="35"/>
      <c r="W144" s="35"/>
      <c r="X144" s="35"/>
      <c r="Y144" s="35"/>
      <c r="Z144" s="35"/>
      <c r="AA144" s="35"/>
      <c r="AB144" s="35"/>
      <c r="AC144" s="35"/>
      <c r="AD144" s="35"/>
      <c r="AE144" s="35"/>
      <c r="AR144" s="239" t="s">
        <v>101</v>
      </c>
      <c r="AT144" s="239" t="s">
        <v>256</v>
      </c>
      <c r="AU144" s="239" t="s">
        <v>88</v>
      </c>
      <c r="AY144" s="14" t="s">
        <v>215</v>
      </c>
      <c r="BE144" s="240">
        <f>IF(N144="základní",J144,0)</f>
        <v>0</v>
      </c>
      <c r="BF144" s="240">
        <f>IF(N144="snížená",J144,0)</f>
        <v>0</v>
      </c>
      <c r="BG144" s="240">
        <f>IF(N144="zákl. přenesená",J144,0)</f>
        <v>0</v>
      </c>
      <c r="BH144" s="240">
        <f>IF(N144="sníž. přenesená",J144,0)</f>
        <v>0</v>
      </c>
      <c r="BI144" s="240">
        <f>IF(N144="nulová",J144,0)</f>
        <v>0</v>
      </c>
      <c r="BJ144" s="14" t="s">
        <v>86</v>
      </c>
      <c r="BK144" s="240">
        <f>ROUND(I144*H144,2)</f>
        <v>0</v>
      </c>
      <c r="BL144" s="14" t="s">
        <v>101</v>
      </c>
      <c r="BM144" s="239" t="s">
        <v>913</v>
      </c>
    </row>
    <row r="145" s="2" customFormat="1" ht="24.15" customHeight="1">
      <c r="A145" s="35"/>
      <c r="B145" s="36"/>
      <c r="C145" s="241" t="s">
        <v>276</v>
      </c>
      <c r="D145" s="241" t="s">
        <v>256</v>
      </c>
      <c r="E145" s="242" t="s">
        <v>914</v>
      </c>
      <c r="F145" s="243" t="s">
        <v>915</v>
      </c>
      <c r="G145" s="244" t="s">
        <v>221</v>
      </c>
      <c r="H145" s="245">
        <v>8.5</v>
      </c>
      <c r="I145" s="246"/>
      <c r="J145" s="247">
        <f>ROUND(I145*H145,2)</f>
        <v>0</v>
      </c>
      <c r="K145" s="248"/>
      <c r="L145" s="41"/>
      <c r="M145" s="249" t="s">
        <v>1</v>
      </c>
      <c r="N145" s="250" t="s">
        <v>44</v>
      </c>
      <c r="O145" s="88"/>
      <c r="P145" s="237">
        <f>O145*H145</f>
        <v>0</v>
      </c>
      <c r="Q145" s="237">
        <v>0</v>
      </c>
      <c r="R145" s="237">
        <f>Q145*H145</f>
        <v>0</v>
      </c>
      <c r="S145" s="237">
        <v>0</v>
      </c>
      <c r="T145" s="238">
        <f>S145*H145</f>
        <v>0</v>
      </c>
      <c r="U145" s="35"/>
      <c r="V145" s="35"/>
      <c r="W145" s="35"/>
      <c r="X145" s="35"/>
      <c r="Y145" s="35"/>
      <c r="Z145" s="35"/>
      <c r="AA145" s="35"/>
      <c r="AB145" s="35"/>
      <c r="AC145" s="35"/>
      <c r="AD145" s="35"/>
      <c r="AE145" s="35"/>
      <c r="AR145" s="239" t="s">
        <v>101</v>
      </c>
      <c r="AT145" s="239" t="s">
        <v>256</v>
      </c>
      <c r="AU145" s="239" t="s">
        <v>88</v>
      </c>
      <c r="AY145" s="14" t="s">
        <v>215</v>
      </c>
      <c r="BE145" s="240">
        <f>IF(N145="základní",J145,0)</f>
        <v>0</v>
      </c>
      <c r="BF145" s="240">
        <f>IF(N145="snížená",J145,0)</f>
        <v>0</v>
      </c>
      <c r="BG145" s="240">
        <f>IF(N145="zákl. přenesená",J145,0)</f>
        <v>0</v>
      </c>
      <c r="BH145" s="240">
        <f>IF(N145="sníž. přenesená",J145,0)</f>
        <v>0</v>
      </c>
      <c r="BI145" s="240">
        <f>IF(N145="nulová",J145,0)</f>
        <v>0</v>
      </c>
      <c r="BJ145" s="14" t="s">
        <v>86</v>
      </c>
      <c r="BK145" s="240">
        <f>ROUND(I145*H145,2)</f>
        <v>0</v>
      </c>
      <c r="BL145" s="14" t="s">
        <v>101</v>
      </c>
      <c r="BM145" s="239" t="s">
        <v>916</v>
      </c>
    </row>
    <row r="146" s="2" customFormat="1" ht="24.15" customHeight="1">
      <c r="A146" s="35"/>
      <c r="B146" s="36"/>
      <c r="C146" s="241" t="s">
        <v>280</v>
      </c>
      <c r="D146" s="241" t="s">
        <v>256</v>
      </c>
      <c r="E146" s="242" t="s">
        <v>917</v>
      </c>
      <c r="F146" s="243" t="s">
        <v>918</v>
      </c>
      <c r="G146" s="244" t="s">
        <v>221</v>
      </c>
      <c r="H146" s="245">
        <v>10.5</v>
      </c>
      <c r="I146" s="246"/>
      <c r="J146" s="247">
        <f>ROUND(I146*H146,2)</f>
        <v>0</v>
      </c>
      <c r="K146" s="248"/>
      <c r="L146" s="41"/>
      <c r="M146" s="249" t="s">
        <v>1</v>
      </c>
      <c r="N146" s="250" t="s">
        <v>44</v>
      </c>
      <c r="O146" s="88"/>
      <c r="P146" s="237">
        <f>O146*H146</f>
        <v>0</v>
      </c>
      <c r="Q146" s="237">
        <v>0</v>
      </c>
      <c r="R146" s="237">
        <f>Q146*H146</f>
        <v>0</v>
      </c>
      <c r="S146" s="237">
        <v>0</v>
      </c>
      <c r="T146" s="238">
        <f>S146*H146</f>
        <v>0</v>
      </c>
      <c r="U146" s="35"/>
      <c r="V146" s="35"/>
      <c r="W146" s="35"/>
      <c r="X146" s="35"/>
      <c r="Y146" s="35"/>
      <c r="Z146" s="35"/>
      <c r="AA146" s="35"/>
      <c r="AB146" s="35"/>
      <c r="AC146" s="35"/>
      <c r="AD146" s="35"/>
      <c r="AE146" s="35"/>
      <c r="AR146" s="239" t="s">
        <v>101</v>
      </c>
      <c r="AT146" s="239" t="s">
        <v>256</v>
      </c>
      <c r="AU146" s="239" t="s">
        <v>88</v>
      </c>
      <c r="AY146" s="14" t="s">
        <v>215</v>
      </c>
      <c r="BE146" s="240">
        <f>IF(N146="základní",J146,0)</f>
        <v>0</v>
      </c>
      <c r="BF146" s="240">
        <f>IF(N146="snížená",J146,0)</f>
        <v>0</v>
      </c>
      <c r="BG146" s="240">
        <f>IF(N146="zákl. přenesená",J146,0)</f>
        <v>0</v>
      </c>
      <c r="BH146" s="240">
        <f>IF(N146="sníž. přenesená",J146,0)</f>
        <v>0</v>
      </c>
      <c r="BI146" s="240">
        <f>IF(N146="nulová",J146,0)</f>
        <v>0</v>
      </c>
      <c r="BJ146" s="14" t="s">
        <v>86</v>
      </c>
      <c r="BK146" s="240">
        <f>ROUND(I146*H146,2)</f>
        <v>0</v>
      </c>
      <c r="BL146" s="14" t="s">
        <v>101</v>
      </c>
      <c r="BM146" s="239" t="s">
        <v>919</v>
      </c>
    </row>
    <row r="147" s="2" customFormat="1" ht="24.15" customHeight="1">
      <c r="A147" s="35"/>
      <c r="B147" s="36"/>
      <c r="C147" s="241" t="s">
        <v>284</v>
      </c>
      <c r="D147" s="241" t="s">
        <v>256</v>
      </c>
      <c r="E147" s="242" t="s">
        <v>920</v>
      </c>
      <c r="F147" s="243" t="s">
        <v>921</v>
      </c>
      <c r="G147" s="244" t="s">
        <v>259</v>
      </c>
      <c r="H147" s="245">
        <v>174</v>
      </c>
      <c r="I147" s="246"/>
      <c r="J147" s="247">
        <f>ROUND(I147*H147,2)</f>
        <v>0</v>
      </c>
      <c r="K147" s="248"/>
      <c r="L147" s="41"/>
      <c r="M147" s="249" t="s">
        <v>1</v>
      </c>
      <c r="N147" s="250" t="s">
        <v>44</v>
      </c>
      <c r="O147" s="88"/>
      <c r="P147" s="237">
        <f>O147*H147</f>
        <v>0</v>
      </c>
      <c r="Q147" s="237">
        <v>0</v>
      </c>
      <c r="R147" s="237">
        <f>Q147*H147</f>
        <v>0</v>
      </c>
      <c r="S147" s="237">
        <v>0</v>
      </c>
      <c r="T147" s="238">
        <f>S147*H147</f>
        <v>0</v>
      </c>
      <c r="U147" s="35"/>
      <c r="V147" s="35"/>
      <c r="W147" s="35"/>
      <c r="X147" s="35"/>
      <c r="Y147" s="35"/>
      <c r="Z147" s="35"/>
      <c r="AA147" s="35"/>
      <c r="AB147" s="35"/>
      <c r="AC147" s="35"/>
      <c r="AD147" s="35"/>
      <c r="AE147" s="35"/>
      <c r="AR147" s="239" t="s">
        <v>101</v>
      </c>
      <c r="AT147" s="239" t="s">
        <v>256</v>
      </c>
      <c r="AU147" s="239" t="s">
        <v>88</v>
      </c>
      <c r="AY147" s="14" t="s">
        <v>215</v>
      </c>
      <c r="BE147" s="240">
        <f>IF(N147="základní",J147,0)</f>
        <v>0</v>
      </c>
      <c r="BF147" s="240">
        <f>IF(N147="snížená",J147,0)</f>
        <v>0</v>
      </c>
      <c r="BG147" s="240">
        <f>IF(N147="zákl. přenesená",J147,0)</f>
        <v>0</v>
      </c>
      <c r="BH147" s="240">
        <f>IF(N147="sníž. přenesená",J147,0)</f>
        <v>0</v>
      </c>
      <c r="BI147" s="240">
        <f>IF(N147="nulová",J147,0)</f>
        <v>0</v>
      </c>
      <c r="BJ147" s="14" t="s">
        <v>86</v>
      </c>
      <c r="BK147" s="240">
        <f>ROUND(I147*H147,2)</f>
        <v>0</v>
      </c>
      <c r="BL147" s="14" t="s">
        <v>101</v>
      </c>
      <c r="BM147" s="239" t="s">
        <v>922</v>
      </c>
    </row>
    <row r="148" s="2" customFormat="1" ht="24.15" customHeight="1">
      <c r="A148" s="35"/>
      <c r="B148" s="36"/>
      <c r="C148" s="241" t="s">
        <v>289</v>
      </c>
      <c r="D148" s="241" t="s">
        <v>256</v>
      </c>
      <c r="E148" s="242" t="s">
        <v>598</v>
      </c>
      <c r="F148" s="243" t="s">
        <v>599</v>
      </c>
      <c r="G148" s="244" t="s">
        <v>287</v>
      </c>
      <c r="H148" s="245">
        <v>22.399999999999999</v>
      </c>
      <c r="I148" s="246"/>
      <c r="J148" s="247">
        <f>ROUND(I148*H148,2)</f>
        <v>0</v>
      </c>
      <c r="K148" s="248"/>
      <c r="L148" s="41"/>
      <c r="M148" s="249" t="s">
        <v>1</v>
      </c>
      <c r="N148" s="250" t="s">
        <v>44</v>
      </c>
      <c r="O148" s="88"/>
      <c r="P148" s="237">
        <f>O148*H148</f>
        <v>0</v>
      </c>
      <c r="Q148" s="237">
        <v>0</v>
      </c>
      <c r="R148" s="237">
        <f>Q148*H148</f>
        <v>0</v>
      </c>
      <c r="S148" s="237">
        <v>0</v>
      </c>
      <c r="T148" s="238">
        <f>S148*H148</f>
        <v>0</v>
      </c>
      <c r="U148" s="35"/>
      <c r="V148" s="35"/>
      <c r="W148" s="35"/>
      <c r="X148" s="35"/>
      <c r="Y148" s="35"/>
      <c r="Z148" s="35"/>
      <c r="AA148" s="35"/>
      <c r="AB148" s="35"/>
      <c r="AC148" s="35"/>
      <c r="AD148" s="35"/>
      <c r="AE148" s="35"/>
      <c r="AR148" s="239" t="s">
        <v>101</v>
      </c>
      <c r="AT148" s="239" t="s">
        <v>256</v>
      </c>
      <c r="AU148" s="239" t="s">
        <v>88</v>
      </c>
      <c r="AY148" s="14" t="s">
        <v>215</v>
      </c>
      <c r="BE148" s="240">
        <f>IF(N148="základní",J148,0)</f>
        <v>0</v>
      </c>
      <c r="BF148" s="240">
        <f>IF(N148="snížená",J148,0)</f>
        <v>0</v>
      </c>
      <c r="BG148" s="240">
        <f>IF(N148="zákl. přenesená",J148,0)</f>
        <v>0</v>
      </c>
      <c r="BH148" s="240">
        <f>IF(N148="sníž. přenesená",J148,0)</f>
        <v>0</v>
      </c>
      <c r="BI148" s="240">
        <f>IF(N148="nulová",J148,0)</f>
        <v>0</v>
      </c>
      <c r="BJ148" s="14" t="s">
        <v>86</v>
      </c>
      <c r="BK148" s="240">
        <f>ROUND(I148*H148,2)</f>
        <v>0</v>
      </c>
      <c r="BL148" s="14" t="s">
        <v>101</v>
      </c>
      <c r="BM148" s="239" t="s">
        <v>923</v>
      </c>
    </row>
    <row r="149" s="2" customFormat="1" ht="24.15" customHeight="1">
      <c r="A149" s="35"/>
      <c r="B149" s="36"/>
      <c r="C149" s="241" t="s">
        <v>293</v>
      </c>
      <c r="D149" s="241" t="s">
        <v>256</v>
      </c>
      <c r="E149" s="242" t="s">
        <v>601</v>
      </c>
      <c r="F149" s="243" t="s">
        <v>602</v>
      </c>
      <c r="G149" s="244" t="s">
        <v>287</v>
      </c>
      <c r="H149" s="245">
        <v>28</v>
      </c>
      <c r="I149" s="246"/>
      <c r="J149" s="247">
        <f>ROUND(I149*H149,2)</f>
        <v>0</v>
      </c>
      <c r="K149" s="248"/>
      <c r="L149" s="41"/>
      <c r="M149" s="249" t="s">
        <v>1</v>
      </c>
      <c r="N149" s="250" t="s">
        <v>44</v>
      </c>
      <c r="O149" s="88"/>
      <c r="P149" s="237">
        <f>O149*H149</f>
        <v>0</v>
      </c>
      <c r="Q149" s="237">
        <v>0</v>
      </c>
      <c r="R149" s="237">
        <f>Q149*H149</f>
        <v>0</v>
      </c>
      <c r="S149" s="237">
        <v>0</v>
      </c>
      <c r="T149" s="238">
        <f>S149*H149</f>
        <v>0</v>
      </c>
      <c r="U149" s="35"/>
      <c r="V149" s="35"/>
      <c r="W149" s="35"/>
      <c r="X149" s="35"/>
      <c r="Y149" s="35"/>
      <c r="Z149" s="35"/>
      <c r="AA149" s="35"/>
      <c r="AB149" s="35"/>
      <c r="AC149" s="35"/>
      <c r="AD149" s="35"/>
      <c r="AE149" s="35"/>
      <c r="AR149" s="239" t="s">
        <v>101</v>
      </c>
      <c r="AT149" s="239" t="s">
        <v>256</v>
      </c>
      <c r="AU149" s="239" t="s">
        <v>88</v>
      </c>
      <c r="AY149" s="14" t="s">
        <v>215</v>
      </c>
      <c r="BE149" s="240">
        <f>IF(N149="základní",J149,0)</f>
        <v>0</v>
      </c>
      <c r="BF149" s="240">
        <f>IF(N149="snížená",J149,0)</f>
        <v>0</v>
      </c>
      <c r="BG149" s="240">
        <f>IF(N149="zákl. přenesená",J149,0)</f>
        <v>0</v>
      </c>
      <c r="BH149" s="240">
        <f>IF(N149="sníž. přenesená",J149,0)</f>
        <v>0</v>
      </c>
      <c r="BI149" s="240">
        <f>IF(N149="nulová",J149,0)</f>
        <v>0</v>
      </c>
      <c r="BJ149" s="14" t="s">
        <v>86</v>
      </c>
      <c r="BK149" s="240">
        <f>ROUND(I149*H149,2)</f>
        <v>0</v>
      </c>
      <c r="BL149" s="14" t="s">
        <v>101</v>
      </c>
      <c r="BM149" s="239" t="s">
        <v>924</v>
      </c>
    </row>
    <row r="150" s="12" customFormat="1" ht="25.92" customHeight="1">
      <c r="A150" s="12"/>
      <c r="B150" s="210"/>
      <c r="C150" s="211"/>
      <c r="D150" s="212" t="s">
        <v>78</v>
      </c>
      <c r="E150" s="213" t="s">
        <v>439</v>
      </c>
      <c r="F150" s="213" t="s">
        <v>440</v>
      </c>
      <c r="G150" s="211"/>
      <c r="H150" s="211"/>
      <c r="I150" s="214"/>
      <c r="J150" s="215">
        <f>BK150</f>
        <v>0</v>
      </c>
      <c r="K150" s="211"/>
      <c r="L150" s="216"/>
      <c r="M150" s="217"/>
      <c r="N150" s="218"/>
      <c r="O150" s="218"/>
      <c r="P150" s="219">
        <f>SUM(P151:P156)</f>
        <v>0</v>
      </c>
      <c r="Q150" s="218"/>
      <c r="R150" s="219">
        <f>SUM(R151:R156)</f>
        <v>0</v>
      </c>
      <c r="S150" s="218"/>
      <c r="T150" s="220">
        <f>SUM(T151:T156)</f>
        <v>0</v>
      </c>
      <c r="U150" s="12"/>
      <c r="V150" s="12"/>
      <c r="W150" s="12"/>
      <c r="X150" s="12"/>
      <c r="Y150" s="12"/>
      <c r="Z150" s="12"/>
      <c r="AA150" s="12"/>
      <c r="AB150" s="12"/>
      <c r="AC150" s="12"/>
      <c r="AD150" s="12"/>
      <c r="AE150" s="12"/>
      <c r="AR150" s="221" t="s">
        <v>101</v>
      </c>
      <c r="AT150" s="222" t="s">
        <v>78</v>
      </c>
      <c r="AU150" s="222" t="s">
        <v>79</v>
      </c>
      <c r="AY150" s="221" t="s">
        <v>215</v>
      </c>
      <c r="BK150" s="223">
        <f>SUM(BK151:BK156)</f>
        <v>0</v>
      </c>
    </row>
    <row r="151" s="2" customFormat="1" ht="55.5" customHeight="1">
      <c r="A151" s="35"/>
      <c r="B151" s="36"/>
      <c r="C151" s="241" t="s">
        <v>7</v>
      </c>
      <c r="D151" s="241" t="s">
        <v>256</v>
      </c>
      <c r="E151" s="242" t="s">
        <v>446</v>
      </c>
      <c r="F151" s="243" t="s">
        <v>447</v>
      </c>
      <c r="G151" s="244" t="s">
        <v>249</v>
      </c>
      <c r="H151" s="245">
        <v>24.93</v>
      </c>
      <c r="I151" s="246"/>
      <c r="J151" s="247">
        <f>ROUND(I151*H151,2)</f>
        <v>0</v>
      </c>
      <c r="K151" s="248"/>
      <c r="L151" s="41"/>
      <c r="M151" s="249" t="s">
        <v>1</v>
      </c>
      <c r="N151" s="250" t="s">
        <v>44</v>
      </c>
      <c r="O151" s="88"/>
      <c r="P151" s="237">
        <f>O151*H151</f>
        <v>0</v>
      </c>
      <c r="Q151" s="237">
        <v>0</v>
      </c>
      <c r="R151" s="237">
        <f>Q151*H151</f>
        <v>0</v>
      </c>
      <c r="S151" s="237">
        <v>0</v>
      </c>
      <c r="T151" s="238">
        <f>S151*H151</f>
        <v>0</v>
      </c>
      <c r="U151" s="35"/>
      <c r="V151" s="35"/>
      <c r="W151" s="35"/>
      <c r="X151" s="35"/>
      <c r="Y151" s="35"/>
      <c r="Z151" s="35"/>
      <c r="AA151" s="35"/>
      <c r="AB151" s="35"/>
      <c r="AC151" s="35"/>
      <c r="AD151" s="35"/>
      <c r="AE151" s="35"/>
      <c r="AR151" s="239" t="s">
        <v>227</v>
      </c>
      <c r="AT151" s="239" t="s">
        <v>256</v>
      </c>
      <c r="AU151" s="239" t="s">
        <v>86</v>
      </c>
      <c r="AY151" s="14" t="s">
        <v>215</v>
      </c>
      <c r="BE151" s="240">
        <f>IF(N151="základní",J151,0)</f>
        <v>0</v>
      </c>
      <c r="BF151" s="240">
        <f>IF(N151="snížená",J151,0)</f>
        <v>0</v>
      </c>
      <c r="BG151" s="240">
        <f>IF(N151="zákl. přenesená",J151,0)</f>
        <v>0</v>
      </c>
      <c r="BH151" s="240">
        <f>IF(N151="sníž. přenesená",J151,0)</f>
        <v>0</v>
      </c>
      <c r="BI151" s="240">
        <f>IF(N151="nulová",J151,0)</f>
        <v>0</v>
      </c>
      <c r="BJ151" s="14" t="s">
        <v>86</v>
      </c>
      <c r="BK151" s="240">
        <f>ROUND(I151*H151,2)</f>
        <v>0</v>
      </c>
      <c r="BL151" s="14" t="s">
        <v>227</v>
      </c>
      <c r="BM151" s="239" t="s">
        <v>925</v>
      </c>
    </row>
    <row r="152" s="2" customFormat="1" ht="55.5" customHeight="1">
      <c r="A152" s="35"/>
      <c r="B152" s="36"/>
      <c r="C152" s="241" t="s">
        <v>300</v>
      </c>
      <c r="D152" s="241" t="s">
        <v>256</v>
      </c>
      <c r="E152" s="242" t="s">
        <v>609</v>
      </c>
      <c r="F152" s="243" t="s">
        <v>610</v>
      </c>
      <c r="G152" s="244" t="s">
        <v>249</v>
      </c>
      <c r="H152" s="245">
        <v>66.284999999999997</v>
      </c>
      <c r="I152" s="246"/>
      <c r="J152" s="247">
        <f>ROUND(I152*H152,2)</f>
        <v>0</v>
      </c>
      <c r="K152" s="248"/>
      <c r="L152" s="41"/>
      <c r="M152" s="249" t="s">
        <v>1</v>
      </c>
      <c r="N152" s="250" t="s">
        <v>44</v>
      </c>
      <c r="O152" s="88"/>
      <c r="P152" s="237">
        <f>O152*H152</f>
        <v>0</v>
      </c>
      <c r="Q152" s="237">
        <v>0</v>
      </c>
      <c r="R152" s="237">
        <f>Q152*H152</f>
        <v>0</v>
      </c>
      <c r="S152" s="237">
        <v>0</v>
      </c>
      <c r="T152" s="238">
        <f>S152*H152</f>
        <v>0</v>
      </c>
      <c r="U152" s="35"/>
      <c r="V152" s="35"/>
      <c r="W152" s="35"/>
      <c r="X152" s="35"/>
      <c r="Y152" s="35"/>
      <c r="Z152" s="35"/>
      <c r="AA152" s="35"/>
      <c r="AB152" s="35"/>
      <c r="AC152" s="35"/>
      <c r="AD152" s="35"/>
      <c r="AE152" s="35"/>
      <c r="AR152" s="239" t="s">
        <v>227</v>
      </c>
      <c r="AT152" s="239" t="s">
        <v>256</v>
      </c>
      <c r="AU152" s="239" t="s">
        <v>86</v>
      </c>
      <c r="AY152" s="14" t="s">
        <v>215</v>
      </c>
      <c r="BE152" s="240">
        <f>IF(N152="základní",J152,0)</f>
        <v>0</v>
      </c>
      <c r="BF152" s="240">
        <f>IF(N152="snížená",J152,0)</f>
        <v>0</v>
      </c>
      <c r="BG152" s="240">
        <f>IF(N152="zákl. přenesená",J152,0)</f>
        <v>0</v>
      </c>
      <c r="BH152" s="240">
        <f>IF(N152="sníž. přenesená",J152,0)</f>
        <v>0</v>
      </c>
      <c r="BI152" s="240">
        <f>IF(N152="nulová",J152,0)</f>
        <v>0</v>
      </c>
      <c r="BJ152" s="14" t="s">
        <v>86</v>
      </c>
      <c r="BK152" s="240">
        <f>ROUND(I152*H152,2)</f>
        <v>0</v>
      </c>
      <c r="BL152" s="14" t="s">
        <v>227</v>
      </c>
      <c r="BM152" s="239" t="s">
        <v>926</v>
      </c>
    </row>
    <row r="153" s="2" customFormat="1" ht="66.75" customHeight="1">
      <c r="A153" s="35"/>
      <c r="B153" s="36"/>
      <c r="C153" s="241" t="s">
        <v>304</v>
      </c>
      <c r="D153" s="241" t="s">
        <v>256</v>
      </c>
      <c r="E153" s="242" t="s">
        <v>927</v>
      </c>
      <c r="F153" s="243" t="s">
        <v>928</v>
      </c>
      <c r="G153" s="244" t="s">
        <v>249</v>
      </c>
      <c r="H153" s="245">
        <v>13.5</v>
      </c>
      <c r="I153" s="246"/>
      <c r="J153" s="247">
        <f>ROUND(I153*H153,2)</f>
        <v>0</v>
      </c>
      <c r="K153" s="248"/>
      <c r="L153" s="41"/>
      <c r="M153" s="249" t="s">
        <v>1</v>
      </c>
      <c r="N153" s="250" t="s">
        <v>44</v>
      </c>
      <c r="O153" s="88"/>
      <c r="P153" s="237">
        <f>O153*H153</f>
        <v>0</v>
      </c>
      <c r="Q153" s="237">
        <v>0</v>
      </c>
      <c r="R153" s="237">
        <f>Q153*H153</f>
        <v>0</v>
      </c>
      <c r="S153" s="237">
        <v>0</v>
      </c>
      <c r="T153" s="238">
        <f>S153*H153</f>
        <v>0</v>
      </c>
      <c r="U153" s="35"/>
      <c r="V153" s="35"/>
      <c r="W153" s="35"/>
      <c r="X153" s="35"/>
      <c r="Y153" s="35"/>
      <c r="Z153" s="35"/>
      <c r="AA153" s="35"/>
      <c r="AB153" s="35"/>
      <c r="AC153" s="35"/>
      <c r="AD153" s="35"/>
      <c r="AE153" s="35"/>
      <c r="AR153" s="239" t="s">
        <v>227</v>
      </c>
      <c r="AT153" s="239" t="s">
        <v>256</v>
      </c>
      <c r="AU153" s="239" t="s">
        <v>86</v>
      </c>
      <c r="AY153" s="14" t="s">
        <v>215</v>
      </c>
      <c r="BE153" s="240">
        <f>IF(N153="základní",J153,0)</f>
        <v>0</v>
      </c>
      <c r="BF153" s="240">
        <f>IF(N153="snížená",J153,0)</f>
        <v>0</v>
      </c>
      <c r="BG153" s="240">
        <f>IF(N153="zákl. přenesená",J153,0)</f>
        <v>0</v>
      </c>
      <c r="BH153" s="240">
        <f>IF(N153="sníž. přenesená",J153,0)</f>
        <v>0</v>
      </c>
      <c r="BI153" s="240">
        <f>IF(N153="nulová",J153,0)</f>
        <v>0</v>
      </c>
      <c r="BJ153" s="14" t="s">
        <v>86</v>
      </c>
      <c r="BK153" s="240">
        <f>ROUND(I153*H153,2)</f>
        <v>0</v>
      </c>
      <c r="BL153" s="14" t="s">
        <v>227</v>
      </c>
      <c r="BM153" s="239" t="s">
        <v>929</v>
      </c>
    </row>
    <row r="154" s="2" customFormat="1" ht="66.75" customHeight="1">
      <c r="A154" s="35"/>
      <c r="B154" s="36"/>
      <c r="C154" s="241" t="s">
        <v>309</v>
      </c>
      <c r="D154" s="241" t="s">
        <v>256</v>
      </c>
      <c r="E154" s="242" t="s">
        <v>740</v>
      </c>
      <c r="F154" s="243" t="s">
        <v>741</v>
      </c>
      <c r="G154" s="244" t="s">
        <v>249</v>
      </c>
      <c r="H154" s="245">
        <v>7.8700000000000001</v>
      </c>
      <c r="I154" s="246"/>
      <c r="J154" s="247">
        <f>ROUND(I154*H154,2)</f>
        <v>0</v>
      </c>
      <c r="K154" s="248"/>
      <c r="L154" s="41"/>
      <c r="M154" s="249" t="s">
        <v>1</v>
      </c>
      <c r="N154" s="250" t="s">
        <v>44</v>
      </c>
      <c r="O154" s="88"/>
      <c r="P154" s="237">
        <f>O154*H154</f>
        <v>0</v>
      </c>
      <c r="Q154" s="237">
        <v>0</v>
      </c>
      <c r="R154" s="237">
        <f>Q154*H154</f>
        <v>0</v>
      </c>
      <c r="S154" s="237">
        <v>0</v>
      </c>
      <c r="T154" s="238">
        <f>S154*H154</f>
        <v>0</v>
      </c>
      <c r="U154" s="35"/>
      <c r="V154" s="35"/>
      <c r="W154" s="35"/>
      <c r="X154" s="35"/>
      <c r="Y154" s="35"/>
      <c r="Z154" s="35"/>
      <c r="AA154" s="35"/>
      <c r="AB154" s="35"/>
      <c r="AC154" s="35"/>
      <c r="AD154" s="35"/>
      <c r="AE154" s="35"/>
      <c r="AR154" s="239" t="s">
        <v>227</v>
      </c>
      <c r="AT154" s="239" t="s">
        <v>256</v>
      </c>
      <c r="AU154" s="239" t="s">
        <v>86</v>
      </c>
      <c r="AY154" s="14" t="s">
        <v>215</v>
      </c>
      <c r="BE154" s="240">
        <f>IF(N154="základní",J154,0)</f>
        <v>0</v>
      </c>
      <c r="BF154" s="240">
        <f>IF(N154="snížená",J154,0)</f>
        <v>0</v>
      </c>
      <c r="BG154" s="240">
        <f>IF(N154="zákl. přenesená",J154,0)</f>
        <v>0</v>
      </c>
      <c r="BH154" s="240">
        <f>IF(N154="sníž. přenesená",J154,0)</f>
        <v>0</v>
      </c>
      <c r="BI154" s="240">
        <f>IF(N154="nulová",J154,0)</f>
        <v>0</v>
      </c>
      <c r="BJ154" s="14" t="s">
        <v>86</v>
      </c>
      <c r="BK154" s="240">
        <f>ROUND(I154*H154,2)</f>
        <v>0</v>
      </c>
      <c r="BL154" s="14" t="s">
        <v>227</v>
      </c>
      <c r="BM154" s="239" t="s">
        <v>930</v>
      </c>
    </row>
    <row r="155" s="2" customFormat="1" ht="24.15" customHeight="1">
      <c r="A155" s="35"/>
      <c r="B155" s="36"/>
      <c r="C155" s="241" t="s">
        <v>313</v>
      </c>
      <c r="D155" s="241" t="s">
        <v>256</v>
      </c>
      <c r="E155" s="242" t="s">
        <v>931</v>
      </c>
      <c r="F155" s="243" t="s">
        <v>932</v>
      </c>
      <c r="G155" s="244" t="s">
        <v>249</v>
      </c>
      <c r="H155" s="245">
        <v>14.85</v>
      </c>
      <c r="I155" s="246"/>
      <c r="J155" s="247">
        <f>ROUND(I155*H155,2)</f>
        <v>0</v>
      </c>
      <c r="K155" s="248"/>
      <c r="L155" s="41"/>
      <c r="M155" s="249" t="s">
        <v>1</v>
      </c>
      <c r="N155" s="250" t="s">
        <v>44</v>
      </c>
      <c r="O155" s="88"/>
      <c r="P155" s="237">
        <f>O155*H155</f>
        <v>0</v>
      </c>
      <c r="Q155" s="237">
        <v>0</v>
      </c>
      <c r="R155" s="237">
        <f>Q155*H155</f>
        <v>0</v>
      </c>
      <c r="S155" s="237">
        <v>0</v>
      </c>
      <c r="T155" s="238">
        <f>S155*H155</f>
        <v>0</v>
      </c>
      <c r="U155" s="35"/>
      <c r="V155" s="35"/>
      <c r="W155" s="35"/>
      <c r="X155" s="35"/>
      <c r="Y155" s="35"/>
      <c r="Z155" s="35"/>
      <c r="AA155" s="35"/>
      <c r="AB155" s="35"/>
      <c r="AC155" s="35"/>
      <c r="AD155" s="35"/>
      <c r="AE155" s="35"/>
      <c r="AR155" s="239" t="s">
        <v>227</v>
      </c>
      <c r="AT155" s="239" t="s">
        <v>256</v>
      </c>
      <c r="AU155" s="239" t="s">
        <v>86</v>
      </c>
      <c r="AY155" s="14" t="s">
        <v>215</v>
      </c>
      <c r="BE155" s="240">
        <f>IF(N155="základní",J155,0)</f>
        <v>0</v>
      </c>
      <c r="BF155" s="240">
        <f>IF(N155="snížená",J155,0)</f>
        <v>0</v>
      </c>
      <c r="BG155" s="240">
        <f>IF(N155="zákl. přenesená",J155,0)</f>
        <v>0</v>
      </c>
      <c r="BH155" s="240">
        <f>IF(N155="sníž. přenesená",J155,0)</f>
        <v>0</v>
      </c>
      <c r="BI155" s="240">
        <f>IF(N155="nulová",J155,0)</f>
        <v>0</v>
      </c>
      <c r="BJ155" s="14" t="s">
        <v>86</v>
      </c>
      <c r="BK155" s="240">
        <f>ROUND(I155*H155,2)</f>
        <v>0</v>
      </c>
      <c r="BL155" s="14" t="s">
        <v>227</v>
      </c>
      <c r="BM155" s="239" t="s">
        <v>933</v>
      </c>
    </row>
    <row r="156" s="2" customFormat="1" ht="16.5" customHeight="1">
      <c r="A156" s="35"/>
      <c r="B156" s="36"/>
      <c r="C156" s="241" t="s">
        <v>317</v>
      </c>
      <c r="D156" s="241" t="s">
        <v>256</v>
      </c>
      <c r="E156" s="242" t="s">
        <v>934</v>
      </c>
      <c r="F156" s="243" t="s">
        <v>935</v>
      </c>
      <c r="G156" s="244" t="s">
        <v>249</v>
      </c>
      <c r="H156" s="245">
        <v>10.08</v>
      </c>
      <c r="I156" s="246"/>
      <c r="J156" s="247">
        <f>ROUND(I156*H156,2)</f>
        <v>0</v>
      </c>
      <c r="K156" s="248"/>
      <c r="L156" s="41"/>
      <c r="M156" s="251" t="s">
        <v>1</v>
      </c>
      <c r="N156" s="252" t="s">
        <v>44</v>
      </c>
      <c r="O156" s="253"/>
      <c r="P156" s="254">
        <f>O156*H156</f>
        <v>0</v>
      </c>
      <c r="Q156" s="254">
        <v>0</v>
      </c>
      <c r="R156" s="254">
        <f>Q156*H156</f>
        <v>0</v>
      </c>
      <c r="S156" s="254">
        <v>0</v>
      </c>
      <c r="T156" s="255">
        <f>S156*H156</f>
        <v>0</v>
      </c>
      <c r="U156" s="35"/>
      <c r="V156" s="35"/>
      <c r="W156" s="35"/>
      <c r="X156" s="35"/>
      <c r="Y156" s="35"/>
      <c r="Z156" s="35"/>
      <c r="AA156" s="35"/>
      <c r="AB156" s="35"/>
      <c r="AC156" s="35"/>
      <c r="AD156" s="35"/>
      <c r="AE156" s="35"/>
      <c r="AR156" s="239" t="s">
        <v>227</v>
      </c>
      <c r="AT156" s="239" t="s">
        <v>256</v>
      </c>
      <c r="AU156" s="239" t="s">
        <v>86</v>
      </c>
      <c r="AY156" s="14" t="s">
        <v>215</v>
      </c>
      <c r="BE156" s="240">
        <f>IF(N156="základní",J156,0)</f>
        <v>0</v>
      </c>
      <c r="BF156" s="240">
        <f>IF(N156="snížená",J156,0)</f>
        <v>0</v>
      </c>
      <c r="BG156" s="240">
        <f>IF(N156="zákl. přenesená",J156,0)</f>
        <v>0</v>
      </c>
      <c r="BH156" s="240">
        <f>IF(N156="sníž. přenesená",J156,0)</f>
        <v>0</v>
      </c>
      <c r="BI156" s="240">
        <f>IF(N156="nulová",J156,0)</f>
        <v>0</v>
      </c>
      <c r="BJ156" s="14" t="s">
        <v>86</v>
      </c>
      <c r="BK156" s="240">
        <f>ROUND(I156*H156,2)</f>
        <v>0</v>
      </c>
      <c r="BL156" s="14" t="s">
        <v>227</v>
      </c>
      <c r="BM156" s="239" t="s">
        <v>936</v>
      </c>
    </row>
    <row r="157" s="2" customFormat="1" ht="6.96" customHeight="1">
      <c r="A157" s="35"/>
      <c r="B157" s="63"/>
      <c r="C157" s="64"/>
      <c r="D157" s="64"/>
      <c r="E157" s="64"/>
      <c r="F157" s="64"/>
      <c r="G157" s="64"/>
      <c r="H157" s="64"/>
      <c r="I157" s="64"/>
      <c r="J157" s="64"/>
      <c r="K157" s="64"/>
      <c r="L157" s="41"/>
      <c r="M157" s="35"/>
      <c r="O157" s="35"/>
      <c r="P157" s="35"/>
      <c r="Q157" s="35"/>
      <c r="R157" s="35"/>
      <c r="S157" s="35"/>
      <c r="T157" s="35"/>
      <c r="U157" s="35"/>
      <c r="V157" s="35"/>
      <c r="W157" s="35"/>
      <c r="X157" s="35"/>
      <c r="Y157" s="35"/>
      <c r="Z157" s="35"/>
      <c r="AA157" s="35"/>
      <c r="AB157" s="35"/>
      <c r="AC157" s="35"/>
      <c r="AD157" s="35"/>
      <c r="AE157" s="35"/>
    </row>
  </sheetData>
  <sheetProtection sheet="1" autoFilter="0" formatColumns="0" formatRows="0" objects="1" scenarios="1" spinCount="100000" saltValue="NBeuCNHBRayFu43uUsabNB1G6xk1ig60en1SeO/+ZPfWXmh9MCK5DHuB8BatrWGbLeNBtJe0rzQrStxfvHrrRQ==" hashValue="MJy0Ojib+O5DqvTBCCm/GbeTFm/yonxYCHEtyzNormxpMvu/K7ebY0KdLUtgWHOV+q24XOdEFNVFX0yhle/1lg==" algorithmName="SHA-512" password="CC35"/>
  <autoFilter ref="C126:K156"/>
  <mergeCells count="15">
    <mergeCell ref="E7:H7"/>
    <mergeCell ref="E11:H11"/>
    <mergeCell ref="E9:H9"/>
    <mergeCell ref="E13:H13"/>
    <mergeCell ref="E22:H22"/>
    <mergeCell ref="E31:H31"/>
    <mergeCell ref="E85:H85"/>
    <mergeCell ref="E89:H89"/>
    <mergeCell ref="E87:H87"/>
    <mergeCell ref="E91:H91"/>
    <mergeCell ref="E113:H113"/>
    <mergeCell ref="E117:H117"/>
    <mergeCell ref="E115:H115"/>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Liprtová Pavlína</dc:creator>
  <cp:lastModifiedBy>Liprtová Pavlína</cp:lastModifiedBy>
  <dcterms:created xsi:type="dcterms:W3CDTF">2023-01-25T10:46:01Z</dcterms:created>
  <dcterms:modified xsi:type="dcterms:W3CDTF">2023-01-25T10:46:24Z</dcterms:modified>
</cp:coreProperties>
</file>